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-130" yWindow="-60" windowWidth="9150" windowHeight="7330" tabRatio="845"/>
  </bookViews>
  <sheets>
    <sheet name="CO2" sheetId="15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5" l="1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Y22" i="15" s="1"/>
  <c r="G23" i="15"/>
  <c r="G24" i="15"/>
  <c r="G25" i="15"/>
  <c r="G26" i="15"/>
  <c r="G27" i="15"/>
  <c r="G28" i="15"/>
  <c r="G29" i="15"/>
  <c r="G30" i="15"/>
  <c r="G31" i="15"/>
  <c r="Y31" i="15" s="1"/>
  <c r="G6" i="15"/>
  <c r="I30" i="15"/>
  <c r="X30" i="15" s="1"/>
  <c r="J30" i="15"/>
  <c r="I31" i="15"/>
  <c r="U31" i="15" s="1"/>
  <c r="J31" i="15"/>
  <c r="I22" i="15"/>
  <c r="U22" i="15" s="1"/>
  <c r="J22" i="15"/>
  <c r="R22" i="15" l="1"/>
  <c r="V22" i="15"/>
  <c r="V31" i="15"/>
  <c r="Y30" i="15"/>
  <c r="R31" i="15"/>
  <c r="W22" i="15"/>
  <c r="W31" i="15"/>
  <c r="S31" i="15" s="1"/>
  <c r="Z31" i="15" s="1"/>
  <c r="X22" i="15"/>
  <c r="X31" i="15"/>
  <c r="R30" i="15"/>
  <c r="V30" i="15"/>
  <c r="W30" i="15"/>
  <c r="U30" i="15"/>
  <c r="S22" i="15"/>
  <c r="Z22" i="15" s="1"/>
  <c r="S30" i="15" l="1"/>
  <c r="Z30" i="15" s="1"/>
  <c r="I29" i="15" l="1"/>
  <c r="J29" i="15"/>
  <c r="I23" i="15"/>
  <c r="J23" i="15"/>
  <c r="I24" i="15"/>
  <c r="J24" i="15"/>
  <c r="I25" i="15"/>
  <c r="J25" i="15"/>
  <c r="I26" i="15"/>
  <c r="J26" i="15"/>
  <c r="I27" i="15"/>
  <c r="J27" i="15"/>
  <c r="I28" i="15"/>
  <c r="J28" i="15"/>
  <c r="I21" i="15"/>
  <c r="J21" i="15"/>
  <c r="J20" i="15"/>
  <c r="I20" i="15"/>
  <c r="J19" i="15"/>
  <c r="I19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J11" i="15"/>
  <c r="I11" i="15"/>
  <c r="J10" i="15"/>
  <c r="I10" i="15"/>
  <c r="J9" i="15"/>
  <c r="I9" i="15"/>
  <c r="J8" i="15"/>
  <c r="I8" i="15"/>
  <c r="J7" i="15"/>
  <c r="I7" i="15"/>
  <c r="J6" i="15"/>
  <c r="I6" i="15"/>
  <c r="U6" i="15" s="1"/>
  <c r="R8" i="15" l="1"/>
  <c r="U8" i="15"/>
  <c r="X8" i="15"/>
  <c r="V8" i="15"/>
  <c r="W8" i="15"/>
  <c r="Y8" i="15"/>
  <c r="U9" i="15"/>
  <c r="X9" i="15"/>
  <c r="R9" i="15"/>
  <c r="V9" i="15"/>
  <c r="Y9" i="15"/>
  <c r="W9" i="15"/>
  <c r="X11" i="15"/>
  <c r="R11" i="15"/>
  <c r="U11" i="15"/>
  <c r="Y11" i="15"/>
  <c r="V11" i="15"/>
  <c r="W11" i="15"/>
  <c r="U13" i="15"/>
  <c r="X13" i="15"/>
  <c r="R13" i="15"/>
  <c r="W13" i="15"/>
  <c r="V13" i="15"/>
  <c r="Y13" i="15"/>
  <c r="X15" i="15"/>
  <c r="R15" i="15"/>
  <c r="U15" i="15"/>
  <c r="Y15" i="15"/>
  <c r="V15" i="15"/>
  <c r="W15" i="15"/>
  <c r="U17" i="15"/>
  <c r="X17" i="15"/>
  <c r="R17" i="15"/>
  <c r="W17" i="15"/>
  <c r="Y17" i="15"/>
  <c r="V17" i="15"/>
  <c r="X19" i="15"/>
  <c r="R19" i="15"/>
  <c r="U19" i="15"/>
  <c r="W19" i="15"/>
  <c r="Y19" i="15"/>
  <c r="V19" i="15"/>
  <c r="X7" i="15"/>
  <c r="R7" i="15"/>
  <c r="U7" i="15"/>
  <c r="W7" i="15"/>
  <c r="Y7" i="15"/>
  <c r="V7" i="15"/>
  <c r="U21" i="15"/>
  <c r="X21" i="15"/>
  <c r="R21" i="15"/>
  <c r="W21" i="15"/>
  <c r="V21" i="15"/>
  <c r="Y21" i="15"/>
  <c r="U27" i="15"/>
  <c r="X27" i="15"/>
  <c r="R27" i="15"/>
  <c r="V27" i="15"/>
  <c r="W27" i="15"/>
  <c r="Y27" i="15"/>
  <c r="U25" i="15"/>
  <c r="X25" i="15"/>
  <c r="R25" i="15"/>
  <c r="V25" i="15"/>
  <c r="Y25" i="15"/>
  <c r="W25" i="15"/>
  <c r="X23" i="15"/>
  <c r="R23" i="15"/>
  <c r="U23" i="15"/>
  <c r="W23" i="15"/>
  <c r="Y23" i="15"/>
  <c r="V23" i="15"/>
  <c r="U10" i="15"/>
  <c r="X10" i="15"/>
  <c r="R10" i="15"/>
  <c r="V10" i="15"/>
  <c r="W10" i="15"/>
  <c r="Y10" i="15"/>
  <c r="R12" i="15"/>
  <c r="U12" i="15"/>
  <c r="X12" i="15"/>
  <c r="W12" i="15"/>
  <c r="Y12" i="15"/>
  <c r="V12" i="15"/>
  <c r="U14" i="15"/>
  <c r="X14" i="15"/>
  <c r="R14" i="15"/>
  <c r="Y14" i="15"/>
  <c r="V14" i="15"/>
  <c r="W14" i="15"/>
  <c r="R16" i="15"/>
  <c r="U16" i="15"/>
  <c r="X16" i="15"/>
  <c r="W16" i="15"/>
  <c r="V16" i="15"/>
  <c r="Y16" i="15"/>
  <c r="U18" i="15"/>
  <c r="X18" i="15"/>
  <c r="R18" i="15"/>
  <c r="Y18" i="15"/>
  <c r="V18" i="15"/>
  <c r="W18" i="15"/>
  <c r="R20" i="15"/>
  <c r="U20" i="15"/>
  <c r="X20" i="15"/>
  <c r="Y20" i="15"/>
  <c r="V20" i="15"/>
  <c r="W20" i="15"/>
  <c r="X28" i="15"/>
  <c r="R28" i="15"/>
  <c r="U28" i="15"/>
  <c r="W28" i="15"/>
  <c r="Y28" i="15"/>
  <c r="V28" i="15"/>
  <c r="V26" i="15"/>
  <c r="U26" i="15"/>
  <c r="Y26" i="15"/>
  <c r="R26" i="15"/>
  <c r="W26" i="15"/>
  <c r="X26" i="15"/>
  <c r="R24" i="15"/>
  <c r="U24" i="15"/>
  <c r="X24" i="15"/>
  <c r="V24" i="15"/>
  <c r="W24" i="15"/>
  <c r="Y24" i="15"/>
  <c r="R29" i="15"/>
  <c r="U29" i="15"/>
  <c r="X29" i="15"/>
  <c r="Y29" i="15"/>
  <c r="W29" i="15"/>
  <c r="V29" i="15"/>
  <c r="W6" i="15"/>
  <c r="Y6" i="15"/>
  <c r="R6" i="15"/>
  <c r="R32" i="15" s="1"/>
  <c r="X6" i="15"/>
  <c r="V6" i="15"/>
  <c r="S6" i="15" l="1"/>
  <c r="S19" i="15"/>
  <c r="Z19" i="15" s="1"/>
  <c r="S15" i="15"/>
  <c r="Z15" i="15" s="1"/>
  <c r="S16" i="15"/>
  <c r="Z16" i="15" s="1"/>
  <c r="S12" i="15"/>
  <c r="Z12" i="15" s="1"/>
  <c r="S18" i="15"/>
  <c r="Z18" i="15" s="1"/>
  <c r="S14" i="15"/>
  <c r="Z14" i="15" s="1"/>
  <c r="S8" i="15"/>
  <c r="Z8" i="15" s="1"/>
  <c r="S17" i="15"/>
  <c r="Z17" i="15" s="1"/>
  <c r="S11" i="15"/>
  <c r="Z11" i="15" s="1"/>
  <c r="S21" i="15"/>
  <c r="Z21" i="15" s="1"/>
  <c r="S20" i="15"/>
  <c r="Z20" i="15" s="1"/>
  <c r="S7" i="15"/>
  <c r="Z7" i="15" s="1"/>
  <c r="S9" i="15"/>
  <c r="Z9" i="15" s="1"/>
  <c r="S24" i="15"/>
  <c r="Z24" i="15" s="1"/>
  <c r="S26" i="15"/>
  <c r="Z26" i="15" s="1"/>
  <c r="S28" i="15"/>
  <c r="Z28" i="15" s="1"/>
  <c r="S27" i="15"/>
  <c r="Z27" i="15" s="1"/>
  <c r="S29" i="15"/>
  <c r="Z29" i="15" s="1"/>
  <c r="S23" i="15"/>
  <c r="Z23" i="15" s="1"/>
  <c r="S25" i="15"/>
  <c r="Z25" i="15" s="1"/>
  <c r="S10" i="15"/>
  <c r="Z10" i="15" s="1"/>
  <c r="S13" i="15"/>
  <c r="Z13" i="15" s="1"/>
  <c r="Z6" i="15" l="1"/>
  <c r="S32" i="15"/>
  <c r="U32" i="15" s="1"/>
</calcChain>
</file>

<file path=xl/sharedStrings.xml><?xml version="1.0" encoding="utf-8"?>
<sst xmlns="http://schemas.openxmlformats.org/spreadsheetml/2006/main" count="96" uniqueCount="80">
  <si>
    <t>T</t>
    <phoneticPr fontId="5" type="noConversion"/>
  </si>
  <si>
    <t>Age</t>
  </si>
  <si>
    <t>mean</t>
  </si>
  <si>
    <t>(Ma)</t>
  </si>
  <si>
    <t>S(z)</t>
  </si>
  <si>
    <t>(‰)</t>
  </si>
  <si>
    <t>(ppmV)</t>
  </si>
  <si>
    <t>S(z)</t>
    <phoneticPr fontId="5" type="noConversion"/>
  </si>
  <si>
    <t>Cr</t>
    <phoneticPr fontId="5" type="noConversion"/>
  </si>
  <si>
    <t>Cc</t>
    <phoneticPr fontId="5" type="noConversion"/>
  </si>
  <si>
    <t>Ca</t>
    <phoneticPr fontId="5" type="noConversion"/>
  </si>
  <si>
    <t>Depth</t>
    <phoneticPr fontId="5" type="noConversion"/>
  </si>
  <si>
    <t>Smple</t>
  </si>
  <si>
    <t>J1Z-01-01</t>
  </si>
  <si>
    <t>J1z-02-001</t>
  </si>
  <si>
    <t>J1z-02-002</t>
  </si>
  <si>
    <t>J1Z-02-01</t>
  </si>
  <si>
    <t>J1z-02-02</t>
  </si>
  <si>
    <t>J1Z-03-01</t>
  </si>
  <si>
    <t>J1Z-04-01</t>
  </si>
  <si>
    <t>J1z-06-01</t>
  </si>
  <si>
    <t>J1z-07-01</t>
  </si>
  <si>
    <t>J1Z-08-01</t>
  </si>
  <si>
    <t>J1Z-10-01</t>
  </si>
  <si>
    <t>J1Z-10-02</t>
  </si>
  <si>
    <t>J1z-11-01</t>
  </si>
  <si>
    <t>J1z-11-02</t>
  </si>
  <si>
    <t>J1Z-12-01</t>
  </si>
  <si>
    <t>J1Z-14-01</t>
  </si>
  <si>
    <t>J1Z-14-02</t>
  </si>
  <si>
    <t>J1z-15-01</t>
  </si>
  <si>
    <t>J1Z-16-01</t>
  </si>
  <si>
    <t>J1Z-18-01</t>
  </si>
  <si>
    <t>J1Z-19-01</t>
  </si>
  <si>
    <t>J1Z-20-01</t>
  </si>
  <si>
    <t>J1Z-22-01</t>
  </si>
  <si>
    <t>J1z-23-01</t>
  </si>
  <si>
    <t>J1Z-05-01</t>
    <phoneticPr fontId="5" type="noConversion"/>
  </si>
  <si>
    <t>J1Z-05-02</t>
    <phoneticPr fontId="5" type="noConversion"/>
  </si>
  <si>
    <t>Standard error</t>
    <phoneticPr fontId="5" type="noConversion"/>
  </si>
  <si>
    <t>T</t>
    <phoneticPr fontId="5" type="noConversion"/>
  </si>
  <si>
    <t>L</t>
    <phoneticPr fontId="5" type="noConversion"/>
  </si>
  <si>
    <t>M</t>
    <phoneticPr fontId="5" type="noConversion"/>
  </si>
  <si>
    <t>N</t>
    <phoneticPr fontId="5" type="noConversion"/>
  </si>
  <si>
    <t>O</t>
    <phoneticPr fontId="5" type="noConversion"/>
  </si>
  <si>
    <t>P</t>
    <phoneticPr fontId="5" type="noConversion"/>
  </si>
  <si>
    <t>R</t>
    <phoneticPr fontId="5" type="noConversion"/>
  </si>
  <si>
    <t>S</t>
    <phoneticPr fontId="5" type="noConversion"/>
  </si>
  <si>
    <t>U-AB</t>
    <phoneticPr fontId="5" type="noConversion"/>
  </si>
  <si>
    <t>D-J</t>
    <phoneticPr fontId="5" type="noConversion"/>
  </si>
  <si>
    <t>: Lab error cited from Xu et al. (2018) and Storm et al. (2020).</t>
    <phoneticPr fontId="5" type="noConversion"/>
  </si>
  <si>
    <t>: Same as the Table S4.</t>
    <phoneticPr fontId="5" type="noConversion"/>
  </si>
  <si>
    <t>: Adopted for the standard error of soil carbonate transfer function with S(z) by Breecker and Retallack (2014).</t>
    <phoneticPr fontId="5" type="noConversion"/>
  </si>
  <si>
    <t>: From the lab (refer to text).</t>
    <phoneticPr fontId="5" type="noConversion"/>
  </si>
  <si>
    <t>: Refer to Table S4 and text.</t>
    <phoneticPr fontId="5" type="noConversion"/>
  </si>
  <si>
    <t>Gaussian error propagation</t>
    <phoneticPr fontId="5" type="noConversion"/>
  </si>
  <si>
    <t>: Errors using Gaussian propagation (Breecker and Retallack, 2014).</t>
    <phoneticPr fontId="5" type="noConversion"/>
  </si>
  <si>
    <t>Column notes:</t>
    <phoneticPr fontId="5" type="noConversion"/>
  </si>
  <si>
    <t>: Standard eorrs by parameters (formulas refer to the appendix of Breecker and Retallack (2014).</t>
    <phoneticPr fontId="5" type="noConversion"/>
  </si>
  <si>
    <t>Parameters</t>
    <phoneticPr fontId="5" type="noConversion"/>
  </si>
  <si>
    <t>(m)</t>
    <phoneticPr fontId="5" type="noConversion"/>
  </si>
  <si>
    <t>Uncertainty</t>
    <phoneticPr fontId="5" type="noConversion"/>
  </si>
  <si>
    <t>Mean</t>
    <phoneticPr fontId="5" type="noConversion"/>
  </si>
  <si>
    <t>References cited:</t>
    <phoneticPr fontId="5" type="noConversion"/>
  </si>
  <si>
    <t xml:space="preserve">Breecker, D. O. and Retallack, G. J.: Refining the pedogenic carbonate atmospheric CO2 proxy and application to Miocene CO2, Palaeogeogr. Palaeoclimatol. Palaeoecol., 406, 1-8, 2014. </t>
    <phoneticPr fontId="5" type="noConversion"/>
  </si>
  <si>
    <t xml:space="preserve">Ekart, D. D., Cerling, T. E., Montñez, I. P., and Tabor, N. J.: A 400 million year carbon isotope record of pedogenic carbonate: implications for paleoatmospheric carbon dioxide, Am. J. Sci., 299, 805-827, 1999. </t>
    <phoneticPr fontId="5" type="noConversion"/>
  </si>
  <si>
    <t>Storm, M. S., Hesselbo, S. P., Jenkyns, H. C., Ruhl, M., Ullmann, C. V., Xu, W., Leng, M. J., Riding, J. B., Gorbanenko, O.: Orbital pacing and secular evolution of the Early Jurassic carbon cycle. PNAS, 117(8), 3974-3982, doi, 10.1073/pnas.1912094117, 2020.</t>
    <phoneticPr fontId="5" type="noConversion"/>
  </si>
  <si>
    <t>Xu, W. M, Ruhl, M., Jenkyns, H. C., Leng, M. J., Huggett, J. M., Minisini, D., Ullmann, C. V., Riding, J. B., Weijers, J. W. H., Storm, M. S., Percival, L. M. E., Tosca, N. J., Idiz, E. F., Tegelaar, E. W., Hesselbo, S. P.: Evolution of the Toarcian (Early Jurassic) carbon-cycle and global climatic controls on local sedimentary processes (Cardigan Bay Basin, UK), Earth Planet. Sci. Lett., 484, 396-411, 2018.</t>
    <phoneticPr fontId="5" type="noConversion"/>
  </si>
  <si>
    <r>
      <t>1</t>
    </r>
    <r>
      <rPr>
        <sz val="9"/>
        <color theme="1"/>
        <rFont val="Arial"/>
        <family val="2"/>
      </rPr>
      <t>σ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</si>
  <si>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om</t>
    </r>
    <phoneticPr fontId="5" type="noConversion"/>
  </si>
  <si>
    <r>
      <t>[CO2]</t>
    </r>
    <r>
      <rPr>
        <vertAlign val="subscript"/>
        <sz val="9"/>
        <color theme="1"/>
        <rFont val="Times New Roman"/>
        <family val="1"/>
      </rPr>
      <t>atm</t>
    </r>
  </si>
  <si>
    <r>
      <t xml:space="preserve"> (</t>
    </r>
    <r>
      <rPr>
        <vertAlign val="superscript"/>
        <sz val="9"/>
        <color theme="1"/>
        <rFont val="Times New Roman"/>
        <family val="1"/>
      </rPr>
      <t>o</t>
    </r>
    <r>
      <rPr>
        <sz val="9"/>
        <color theme="1"/>
        <rFont val="Times New Roman"/>
        <family val="1"/>
      </rPr>
      <t>C)</t>
    </r>
  </si>
  <si>
    <r>
      <t>: 25</t>
    </r>
    <r>
      <rPr>
        <sz val="9"/>
        <color theme="1"/>
        <rFont val="Malgun Gothic Semilight"/>
        <family val="2"/>
        <charset val="134"/>
      </rPr>
      <t>˚</t>
    </r>
    <r>
      <rPr>
        <sz val="9"/>
        <color theme="1"/>
        <rFont val="Times New Roman"/>
        <family val="1"/>
      </rPr>
      <t>C is a typical monthly temperature for the temporate latitudes, and was chosen as formation temperature for the pedogenic carbonate (Ekart et al., 1999). We herein use ±2</t>
    </r>
    <r>
      <rPr>
        <sz val="9"/>
        <color theme="1"/>
        <rFont val="Malgun Gothic Semilight"/>
        <family val="2"/>
        <charset val="134"/>
      </rPr>
      <t>˚</t>
    </r>
    <r>
      <rPr>
        <sz val="9"/>
        <color theme="1"/>
        <rFont val="Times New Roman"/>
        <family val="1"/>
      </rPr>
      <t>C as the temporal error.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</si>
  <si>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om</t>
    </r>
    <phoneticPr fontId="5" type="noConversion"/>
  </si>
  <si>
    <t>T</t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</si>
  <si>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r CO2</t>
    </r>
    <phoneticPr fontId="5" type="noConversion"/>
  </si>
  <si>
    <r>
      <t>d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s CO2</t>
    </r>
    <phoneticPr fontId="5" type="noConversion"/>
  </si>
  <si>
    <r>
      <t>d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>a CO2</t>
    </r>
    <phoneticPr fontId="5" type="noConversion"/>
  </si>
  <si>
    <r>
      <t>d</t>
    </r>
    <r>
      <rPr>
        <vertAlign val="superscript"/>
        <sz val="9"/>
        <color theme="1"/>
        <rFont val="Times New Roman"/>
        <family val="1"/>
      </rPr>
      <t>13</t>
    </r>
    <r>
      <rPr>
        <sz val="9"/>
        <color theme="1"/>
        <rFont val="Times New Roman"/>
        <family val="1"/>
      </rPr>
      <t>C</t>
    </r>
    <r>
      <rPr>
        <vertAlign val="subscript"/>
        <sz val="9"/>
        <color theme="1"/>
        <rFont val="Times New Roman"/>
        <family val="1"/>
      </rPr>
      <t>c</t>
    </r>
    <phoneticPr fontId="5" type="noConversion"/>
  </si>
  <si>
    <t>Table S5  Calculation of pCO2 and Gaussian error propagation using the atmosphere carbon isotope determination of global organic matter isotope compostion for the Early Jurassic Sichuan paleobasin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</si>
</sst>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00"/>
    <numFmt numFmtId="177" formatCode="0.0"/>
    <numFmt numFmtId="178" formatCode="0.000_ "/>
    <numFmt numFmtId="179" formatCode="0.0_ "/>
    <numFmt numFmtId="180" formatCode="0.000_);[Red]\(0.000\)"/>
    <numFmt numFmtId="181" formatCode="0.0_);[Red]\(0.0\)"/>
    <numFmt numFmtId="182" formatCode="0.00_ "/>
    <numFmt numFmtId="183" formatCode="0_);[Red]\(0\)"/>
  </numFmts>
  <fonts count="2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u/>
      <sz val="11"/>
      <color theme="10"/>
      <name val="宋体"/>
      <family val="2"/>
      <scheme val="minor"/>
    </font>
    <font>
      <u/>
      <sz val="11"/>
      <color theme="1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b/>
      <sz val="11"/>
      <name val="Arial"/>
      <family val="2"/>
    </font>
    <font>
      <b/>
      <sz val="11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FF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Arial"/>
      <family val="2"/>
    </font>
    <font>
      <vertAlign val="superscript"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sz val="9"/>
      <color rgb="FF0000FF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9"/>
      <color theme="1"/>
      <name val="宋体"/>
      <family val="2"/>
      <charset val="134"/>
      <scheme val="minor"/>
    </font>
    <font>
      <b/>
      <sz val="9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Malgun Gothic Semilight"/>
      <family val="2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</cellStyleXfs>
  <cellXfs count="162">
    <xf numFmtId="0" fontId="0" fillId="0" borderId="0" xfId="0"/>
    <xf numFmtId="0" fontId="1" fillId="0" borderId="0" xfId="28" applyFont="1" applyAlignment="1">
      <alignment horizontal="left" wrapText="1"/>
    </xf>
    <xf numFmtId="0" fontId="1" fillId="0" borderId="0" xfId="28" applyFont="1" applyAlignment="1">
      <alignment horizontal="left"/>
    </xf>
    <xf numFmtId="0" fontId="1" fillId="0" borderId="0" xfId="28" applyFont="1"/>
    <xf numFmtId="0" fontId="1" fillId="0" borderId="0" xfId="28" applyFont="1" applyAlignment="1">
      <alignment vertical="center"/>
    </xf>
    <xf numFmtId="1" fontId="8" fillId="0" borderId="0" xfId="28" applyNumberFormat="1" applyFont="1" applyFill="1" applyBorder="1" applyAlignment="1">
      <alignment vertical="center"/>
    </xf>
    <xf numFmtId="1" fontId="7" fillId="0" borderId="0" xfId="28" applyNumberFormat="1" applyFont="1" applyFill="1" applyBorder="1" applyAlignment="1">
      <alignment vertical="center"/>
    </xf>
    <xf numFmtId="0" fontId="1" fillId="0" borderId="0" xfId="28" applyFont="1" applyFill="1" applyBorder="1" applyAlignment="1">
      <alignment vertical="center"/>
    </xf>
    <xf numFmtId="0" fontId="1" fillId="0" borderId="0" xfId="28" applyFont="1" applyFill="1" applyAlignment="1">
      <alignment vertical="center"/>
    </xf>
    <xf numFmtId="1" fontId="1" fillId="0" borderId="0" xfId="28" applyNumberFormat="1" applyFont="1" applyFill="1" applyAlignment="1">
      <alignment vertical="center"/>
    </xf>
    <xf numFmtId="1" fontId="1" fillId="0" borderId="0" xfId="28" applyNumberFormat="1" applyFont="1" applyFill="1" applyBorder="1" applyAlignment="1">
      <alignment vertical="center"/>
    </xf>
    <xf numFmtId="2" fontId="1" fillId="0" borderId="0" xfId="28" applyNumberFormat="1" applyFont="1" applyFill="1" applyBorder="1" applyAlignment="1">
      <alignment vertical="center"/>
    </xf>
    <xf numFmtId="49" fontId="1" fillId="0" borderId="0" xfId="28" applyNumberFormat="1" applyFont="1" applyAlignment="1">
      <alignment horizontal="left" wrapText="1"/>
    </xf>
    <xf numFmtId="0" fontId="9" fillId="0" borderId="0" xfId="28" applyFont="1"/>
    <xf numFmtId="182" fontId="9" fillId="0" borderId="0" xfId="28" applyNumberFormat="1" applyFont="1" applyAlignment="1">
      <alignment horizontal="left"/>
    </xf>
    <xf numFmtId="181" fontId="9" fillId="0" borderId="0" xfId="28" applyNumberFormat="1" applyFont="1" applyAlignment="1">
      <alignment horizontal="left"/>
    </xf>
    <xf numFmtId="178" fontId="9" fillId="0" borderId="0" xfId="28" applyNumberFormat="1" applyFont="1" applyAlignment="1">
      <alignment horizontal="left"/>
    </xf>
    <xf numFmtId="0" fontId="9" fillId="0" borderId="0" xfId="28" applyFont="1" applyAlignment="1">
      <alignment horizontal="left"/>
    </xf>
    <xf numFmtId="0" fontId="9" fillId="0" borderId="0" xfId="28" applyFont="1" applyFill="1" applyAlignment="1">
      <alignment horizontal="left"/>
    </xf>
    <xf numFmtId="182" fontId="9" fillId="0" borderId="0" xfId="28" applyNumberFormat="1" applyFont="1" applyFill="1" applyAlignment="1">
      <alignment horizontal="left"/>
    </xf>
    <xf numFmtId="179" fontId="9" fillId="0" borderId="0" xfId="28" applyNumberFormat="1" applyFont="1" applyFill="1" applyAlignment="1">
      <alignment horizontal="left"/>
    </xf>
    <xf numFmtId="0" fontId="11" fillId="0" borderId="0" xfId="28" applyFont="1" applyFill="1" applyAlignment="1">
      <alignment horizontal="left"/>
    </xf>
    <xf numFmtId="183" fontId="11" fillId="0" borderId="0" xfId="28" applyNumberFormat="1" applyFont="1" applyAlignment="1">
      <alignment horizontal="left"/>
    </xf>
    <xf numFmtId="10" fontId="11" fillId="0" borderId="0" xfId="28" applyNumberFormat="1" applyFont="1" applyAlignment="1">
      <alignment horizontal="left"/>
    </xf>
    <xf numFmtId="180" fontId="9" fillId="0" borderId="0" xfId="28" applyNumberFormat="1" applyFont="1" applyAlignment="1">
      <alignment horizontal="left"/>
    </xf>
    <xf numFmtId="0" fontId="9" fillId="0" borderId="0" xfId="28" applyFont="1" applyFill="1" applyBorder="1" applyAlignment="1">
      <alignment horizontal="left"/>
    </xf>
    <xf numFmtId="10" fontId="11" fillId="0" borderId="0" xfId="28" applyNumberFormat="1" applyFont="1" applyFill="1" applyAlignment="1">
      <alignment horizontal="left"/>
    </xf>
    <xf numFmtId="0" fontId="9" fillId="0" borderId="0" xfId="28" applyFont="1" applyAlignment="1">
      <alignment horizontal="left" wrapText="1"/>
    </xf>
    <xf numFmtId="180" fontId="9" fillId="0" borderId="0" xfId="28" applyNumberFormat="1" applyFont="1" applyAlignment="1">
      <alignment horizontal="left" wrapText="1"/>
    </xf>
    <xf numFmtId="182" fontId="9" fillId="0" borderId="2" xfId="28" applyNumberFormat="1" applyFont="1" applyBorder="1" applyAlignment="1">
      <alignment horizontal="left" wrapText="1"/>
    </xf>
    <xf numFmtId="181" fontId="9" fillId="0" borderId="0" xfId="28" applyNumberFormat="1" applyFont="1" applyAlignment="1">
      <alignment horizontal="left" wrapText="1"/>
    </xf>
    <xf numFmtId="178" fontId="9" fillId="0" borderId="0" xfId="28" applyNumberFormat="1" applyFont="1" applyAlignment="1">
      <alignment horizontal="left" wrapText="1"/>
    </xf>
    <xf numFmtId="182" fontId="9" fillId="0" borderId="0" xfId="28" applyNumberFormat="1" applyFont="1" applyAlignment="1">
      <alignment horizontal="left" wrapText="1"/>
    </xf>
    <xf numFmtId="0" fontId="9" fillId="0" borderId="0" xfId="28" applyFont="1" applyFill="1" applyAlignment="1">
      <alignment horizontal="left" wrapText="1"/>
    </xf>
    <xf numFmtId="182" fontId="9" fillId="0" borderId="3" xfId="28" applyNumberFormat="1" applyFont="1" applyBorder="1" applyAlignment="1">
      <alignment horizontal="left" wrapText="1"/>
    </xf>
    <xf numFmtId="0" fontId="9" fillId="0" borderId="4" xfId="28" applyFont="1" applyFill="1" applyBorder="1" applyAlignment="1">
      <alignment horizontal="left" wrapText="1"/>
    </xf>
    <xf numFmtId="182" fontId="9" fillId="0" borderId="2" xfId="28" applyNumberFormat="1" applyFont="1" applyFill="1" applyBorder="1" applyAlignment="1">
      <alignment horizontal="left" wrapText="1"/>
    </xf>
    <xf numFmtId="179" fontId="9" fillId="0" borderId="0" xfId="28" applyNumberFormat="1" applyFont="1" applyFill="1" applyAlignment="1">
      <alignment horizontal="left" wrapText="1"/>
    </xf>
    <xf numFmtId="182" fontId="9" fillId="0" borderId="0" xfId="28" applyNumberFormat="1" applyFont="1" applyFill="1" applyAlignment="1">
      <alignment horizontal="left" wrapText="1"/>
    </xf>
    <xf numFmtId="0" fontId="9" fillId="0" borderId="3" xfId="28" applyFont="1" applyFill="1" applyBorder="1" applyAlignment="1">
      <alignment horizontal="left" wrapText="1"/>
    </xf>
    <xf numFmtId="176" fontId="9" fillId="0" borderId="2" xfId="28" applyNumberFormat="1" applyFont="1" applyFill="1" applyBorder="1" applyAlignment="1">
      <alignment horizontal="left" wrapText="1"/>
    </xf>
    <xf numFmtId="176" fontId="9" fillId="0" borderId="3" xfId="28" applyNumberFormat="1" applyFont="1" applyFill="1" applyBorder="1" applyAlignment="1">
      <alignment horizontal="left" wrapText="1"/>
    </xf>
    <xf numFmtId="0" fontId="11" fillId="0" borderId="0" xfId="28" applyFont="1" applyFill="1" applyAlignment="1">
      <alignment horizontal="left" wrapText="1"/>
    </xf>
    <xf numFmtId="183" fontId="11" fillId="0" borderId="0" xfId="28" applyNumberFormat="1" applyFont="1" applyFill="1" applyBorder="1" applyAlignment="1">
      <alignment horizontal="left" wrapText="1"/>
    </xf>
    <xf numFmtId="183" fontId="11" fillId="0" borderId="0" xfId="28" applyNumberFormat="1" applyFont="1" applyFill="1" applyAlignment="1">
      <alignment horizontal="left" wrapText="1"/>
    </xf>
    <xf numFmtId="10" fontId="11" fillId="0" borderId="0" xfId="28" applyNumberFormat="1" applyFont="1" applyAlignment="1">
      <alignment horizontal="left" wrapText="1"/>
    </xf>
    <xf numFmtId="49" fontId="9" fillId="0" borderId="0" xfId="28" applyNumberFormat="1" applyFont="1" applyAlignment="1">
      <alignment horizontal="left" wrapText="1"/>
    </xf>
    <xf numFmtId="49" fontId="9" fillId="0" borderId="5" xfId="28" applyNumberFormat="1" applyFont="1" applyBorder="1" applyAlignment="1">
      <alignment horizontal="left" wrapText="1"/>
    </xf>
    <xf numFmtId="49" fontId="16" fillId="0" borderId="0" xfId="28" applyNumberFormat="1" applyFont="1" applyAlignment="1">
      <alignment horizontal="left" wrapText="1"/>
    </xf>
    <xf numFmtId="49" fontId="9" fillId="0" borderId="0" xfId="28" applyNumberFormat="1" applyFont="1" applyFill="1" applyAlignment="1">
      <alignment horizontal="left" wrapText="1"/>
    </xf>
    <xf numFmtId="49" fontId="16" fillId="0" borderId="6" xfId="28" applyNumberFormat="1" applyFont="1" applyBorder="1" applyAlignment="1">
      <alignment horizontal="left" wrapText="1"/>
    </xf>
    <xf numFmtId="49" fontId="9" fillId="0" borderId="4" xfId="28" applyNumberFormat="1" applyFont="1" applyFill="1" applyBorder="1" applyAlignment="1">
      <alignment horizontal="left" wrapText="1"/>
    </xf>
    <xf numFmtId="49" fontId="9" fillId="0" borderId="5" xfId="28" applyNumberFormat="1" applyFont="1" applyFill="1" applyBorder="1" applyAlignment="1">
      <alignment horizontal="left" wrapText="1"/>
    </xf>
    <xf numFmtId="49" fontId="9" fillId="0" borderId="0" xfId="28" applyNumberFormat="1" applyFont="1" applyFill="1" applyAlignment="1">
      <alignment horizontal="center" wrapText="1"/>
    </xf>
    <xf numFmtId="49" fontId="16" fillId="0" borderId="0" xfId="28" applyNumberFormat="1" applyFont="1" applyFill="1" applyAlignment="1">
      <alignment horizontal="left" wrapText="1"/>
    </xf>
    <xf numFmtId="49" fontId="9" fillId="0" borderId="6" xfId="28" applyNumberFormat="1" applyFont="1" applyFill="1" applyBorder="1" applyAlignment="1">
      <alignment horizontal="left" wrapText="1"/>
    </xf>
    <xf numFmtId="49" fontId="11" fillId="0" borderId="0" xfId="28" applyNumberFormat="1" applyFont="1" applyFill="1" applyAlignment="1">
      <alignment horizontal="left" wrapText="1"/>
    </xf>
    <xf numFmtId="49" fontId="19" fillId="0" borderId="0" xfId="28" applyNumberFormat="1" applyFont="1" applyFill="1" applyBorder="1" applyAlignment="1">
      <alignment horizontal="left" wrapText="1"/>
    </xf>
    <xf numFmtId="182" fontId="9" fillId="0" borderId="5" xfId="28" applyNumberFormat="1" applyFont="1" applyBorder="1" applyAlignment="1">
      <alignment horizontal="left" wrapText="1"/>
    </xf>
    <xf numFmtId="181" fontId="9" fillId="0" borderId="0" xfId="28" applyNumberFormat="1" applyFont="1" applyBorder="1" applyAlignment="1">
      <alignment horizontal="left" wrapText="1"/>
    </xf>
    <xf numFmtId="178" fontId="9" fillId="0" borderId="0" xfId="28" applyNumberFormat="1" applyFont="1" applyBorder="1" applyAlignment="1">
      <alignment horizontal="left" wrapText="1"/>
    </xf>
    <xf numFmtId="182" fontId="9" fillId="0" borderId="0" xfId="28" applyNumberFormat="1" applyFont="1" applyBorder="1" applyAlignment="1">
      <alignment horizontal="left" wrapText="1"/>
    </xf>
    <xf numFmtId="1" fontId="9" fillId="0" borderId="0" xfId="28" applyNumberFormat="1" applyFont="1" applyFill="1" applyBorder="1" applyAlignment="1">
      <alignment horizontal="left" wrapText="1"/>
    </xf>
    <xf numFmtId="182" fontId="9" fillId="0" borderId="6" xfId="28" applyNumberFormat="1" applyFont="1" applyBorder="1" applyAlignment="1">
      <alignment horizontal="left" wrapText="1"/>
    </xf>
    <xf numFmtId="182" fontId="9" fillId="0" borderId="5" xfId="28" applyNumberFormat="1" applyFont="1" applyFill="1" applyBorder="1" applyAlignment="1">
      <alignment horizontal="left" wrapText="1"/>
    </xf>
    <xf numFmtId="182" fontId="9" fillId="0" borderId="0" xfId="28" applyNumberFormat="1" applyFont="1" applyFill="1" applyBorder="1" applyAlignment="1">
      <alignment horizontal="left" wrapText="1"/>
    </xf>
    <xf numFmtId="0" fontId="9" fillId="0" borderId="0" xfId="28" applyFont="1" applyFill="1" applyBorder="1" applyAlignment="1">
      <alignment horizontal="left" wrapText="1"/>
    </xf>
    <xf numFmtId="1" fontId="9" fillId="0" borderId="6" xfId="28" applyNumberFormat="1" applyFont="1" applyFill="1" applyBorder="1" applyAlignment="1">
      <alignment horizontal="left" wrapText="1"/>
    </xf>
    <xf numFmtId="0" fontId="9" fillId="0" borderId="5" xfId="28" applyFont="1" applyFill="1" applyBorder="1" applyAlignment="1">
      <alignment horizontal="left" wrapText="1"/>
    </xf>
    <xf numFmtId="0" fontId="9" fillId="0" borderId="6" xfId="28" applyFont="1" applyFill="1" applyBorder="1" applyAlignment="1">
      <alignment horizontal="left" wrapText="1"/>
    </xf>
    <xf numFmtId="0" fontId="11" fillId="0" borderId="5" xfId="28" applyFont="1" applyFill="1" applyBorder="1" applyAlignment="1">
      <alignment horizontal="left" wrapText="1"/>
    </xf>
    <xf numFmtId="183" fontId="11" fillId="0" borderId="0" xfId="28" applyNumberFormat="1" applyFont="1" applyBorder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179" fontId="20" fillId="0" borderId="0" xfId="0" applyNumberFormat="1" applyFont="1" applyFill="1" applyAlignment="1">
      <alignment horizontal="left" vertical="center" wrapText="1"/>
    </xf>
    <xf numFmtId="181" fontId="21" fillId="0" borderId="6" xfId="0" applyNumberFormat="1" applyFont="1" applyBorder="1" applyAlignment="1">
      <alignment horizontal="left" vertical="center"/>
    </xf>
    <xf numFmtId="182" fontId="20" fillId="0" borderId="0" xfId="0" applyNumberFormat="1" applyFont="1" applyFill="1" applyBorder="1" applyAlignment="1">
      <alignment horizontal="left" vertical="center"/>
    </xf>
    <xf numFmtId="181" fontId="9" fillId="0" borderId="7" xfId="28" applyNumberFormat="1" applyFont="1" applyBorder="1" applyAlignment="1">
      <alignment horizontal="left" vertical="center"/>
    </xf>
    <xf numFmtId="182" fontId="20" fillId="0" borderId="0" xfId="28" applyNumberFormat="1" applyFont="1" applyBorder="1" applyAlignment="1">
      <alignment horizontal="left" vertical="center"/>
    </xf>
    <xf numFmtId="1" fontId="9" fillId="0" borderId="7" xfId="28" applyNumberFormat="1" applyFont="1" applyFill="1" applyBorder="1" applyAlignment="1">
      <alignment horizontal="left" vertical="center"/>
    </xf>
    <xf numFmtId="182" fontId="9" fillId="0" borderId="7" xfId="28" applyNumberFormat="1" applyFont="1" applyBorder="1" applyAlignment="1">
      <alignment horizontal="left" vertical="center"/>
    </xf>
    <xf numFmtId="182" fontId="9" fillId="0" borderId="3" xfId="28" applyNumberFormat="1" applyFont="1" applyBorder="1" applyAlignment="1">
      <alignment horizontal="left" vertical="center"/>
    </xf>
    <xf numFmtId="0" fontId="9" fillId="0" borderId="0" xfId="28" applyFont="1" applyFill="1" applyBorder="1" applyAlignment="1">
      <alignment horizontal="left" vertical="center"/>
    </xf>
    <xf numFmtId="182" fontId="9" fillId="0" borderId="2" xfId="28" applyNumberFormat="1" applyFont="1" applyFill="1" applyBorder="1" applyAlignment="1">
      <alignment horizontal="left" vertical="center"/>
    </xf>
    <xf numFmtId="179" fontId="9" fillId="0" borderId="0" xfId="28" applyNumberFormat="1" applyFont="1" applyFill="1" applyBorder="1" applyAlignment="1">
      <alignment horizontal="left" vertical="center"/>
    </xf>
    <xf numFmtId="182" fontId="9" fillId="0" borderId="7" xfId="28" applyNumberFormat="1" applyFont="1" applyFill="1" applyBorder="1" applyAlignment="1">
      <alignment horizontal="left" vertical="center"/>
    </xf>
    <xf numFmtId="177" fontId="9" fillId="0" borderId="7" xfId="28" applyNumberFormat="1" applyFont="1" applyFill="1" applyBorder="1" applyAlignment="1">
      <alignment horizontal="left" vertical="center"/>
    </xf>
    <xf numFmtId="1" fontId="9" fillId="0" borderId="3" xfId="28" applyNumberFormat="1" applyFont="1" applyFill="1" applyBorder="1" applyAlignment="1">
      <alignment horizontal="left" vertical="center"/>
    </xf>
    <xf numFmtId="2" fontId="9" fillId="0" borderId="0" xfId="28" applyNumberFormat="1" applyFont="1" applyFill="1" applyBorder="1" applyAlignment="1">
      <alignment horizontal="left" vertical="center"/>
    </xf>
    <xf numFmtId="1" fontId="10" fillId="0" borderId="0" xfId="28" applyNumberFormat="1" applyFont="1" applyFill="1" applyBorder="1" applyAlignment="1">
      <alignment horizontal="left" vertical="center"/>
    </xf>
    <xf numFmtId="1" fontId="22" fillId="0" borderId="3" xfId="28" applyNumberFormat="1" applyFont="1" applyFill="1" applyBorder="1" applyAlignment="1">
      <alignment horizontal="left" vertical="center"/>
    </xf>
    <xf numFmtId="1" fontId="11" fillId="0" borderId="0" xfId="28" applyNumberFormat="1" applyFont="1" applyFill="1" applyBorder="1" applyAlignment="1">
      <alignment horizontal="left" vertical="center"/>
    </xf>
    <xf numFmtId="183" fontId="11" fillId="0" borderId="0" xfId="28" applyNumberFormat="1" applyFont="1" applyFill="1" applyBorder="1" applyAlignment="1">
      <alignment horizontal="left" vertical="center"/>
    </xf>
    <xf numFmtId="183" fontId="11" fillId="0" borderId="0" xfId="28" applyNumberFormat="1" applyFont="1" applyFill="1" applyAlignment="1">
      <alignment horizontal="left" vertical="center"/>
    </xf>
    <xf numFmtId="10" fontId="11" fillId="0" borderId="0" xfId="28" applyNumberFormat="1" applyFont="1" applyAlignment="1">
      <alignment horizontal="left" vertical="center"/>
    </xf>
    <xf numFmtId="0" fontId="20" fillId="0" borderId="0" xfId="0" quotePrefix="1" applyNumberFormat="1" applyFont="1" applyFill="1" applyAlignment="1">
      <alignment horizontal="left" vertical="center"/>
    </xf>
    <xf numFmtId="179" fontId="20" fillId="0" borderId="0" xfId="0" applyNumberFormat="1" applyFont="1" applyFill="1" applyAlignment="1">
      <alignment horizontal="left" vertical="center"/>
    </xf>
    <xf numFmtId="182" fontId="20" fillId="0" borderId="0" xfId="0" applyNumberFormat="1" applyFont="1" applyFill="1" applyAlignment="1">
      <alignment horizontal="left" vertical="center"/>
    </xf>
    <xf numFmtId="181" fontId="9" fillId="0" borderId="0" xfId="28" applyNumberFormat="1" applyFont="1" applyBorder="1" applyAlignment="1">
      <alignment horizontal="left" vertical="center"/>
    </xf>
    <xf numFmtId="1" fontId="9" fillId="0" borderId="0" xfId="28" applyNumberFormat="1" applyFont="1" applyFill="1" applyBorder="1" applyAlignment="1">
      <alignment horizontal="left" vertical="center"/>
    </xf>
    <xf numFmtId="182" fontId="9" fillId="0" borderId="0" xfId="28" applyNumberFormat="1" applyFont="1" applyBorder="1" applyAlignment="1">
      <alignment horizontal="left" vertical="center"/>
    </xf>
    <xf numFmtId="182" fontId="9" fillId="0" borderId="6" xfId="28" applyNumberFormat="1" applyFont="1" applyBorder="1" applyAlignment="1">
      <alignment horizontal="left" vertical="center"/>
    </xf>
    <xf numFmtId="0" fontId="9" fillId="0" borderId="0" xfId="28" applyFont="1" applyFill="1" applyAlignment="1">
      <alignment horizontal="left" vertical="center"/>
    </xf>
    <xf numFmtId="182" fontId="9" fillId="0" borderId="5" xfId="28" applyNumberFormat="1" applyFont="1" applyFill="1" applyBorder="1" applyAlignment="1">
      <alignment horizontal="left" vertical="center"/>
    </xf>
    <xf numFmtId="182" fontId="9" fillId="0" borderId="0" xfId="28" applyNumberFormat="1" applyFont="1" applyFill="1" applyBorder="1" applyAlignment="1">
      <alignment horizontal="left" vertical="center"/>
    </xf>
    <xf numFmtId="177" fontId="9" fillId="0" borderId="0" xfId="28" applyNumberFormat="1" applyFont="1" applyFill="1" applyBorder="1" applyAlignment="1">
      <alignment horizontal="left" vertical="center"/>
    </xf>
    <xf numFmtId="1" fontId="9" fillId="0" borderId="6" xfId="28" applyNumberFormat="1" applyFont="1" applyFill="1" applyBorder="1" applyAlignment="1">
      <alignment horizontal="left" vertical="center"/>
    </xf>
    <xf numFmtId="1" fontId="22" fillId="0" borderId="6" xfId="28" applyNumberFormat="1" applyFont="1" applyFill="1" applyBorder="1" applyAlignment="1">
      <alignment horizontal="left" vertical="center"/>
    </xf>
    <xf numFmtId="1" fontId="11" fillId="0" borderId="0" xfId="28" applyNumberFormat="1" applyFont="1" applyFill="1" applyAlignment="1">
      <alignment horizontal="left" vertical="center"/>
    </xf>
    <xf numFmtId="177" fontId="11" fillId="0" borderId="0" xfId="28" applyNumberFormat="1" applyFont="1" applyFill="1" applyAlignment="1">
      <alignment horizontal="left" vertical="center"/>
    </xf>
    <xf numFmtId="0" fontId="11" fillId="0" borderId="0" xfId="28" applyFont="1" applyFill="1" applyAlignment="1">
      <alignment horizontal="left" vertical="center"/>
    </xf>
    <xf numFmtId="0" fontId="20" fillId="0" borderId="0" xfId="0" applyNumberFormat="1" applyFont="1" applyFill="1" applyAlignment="1">
      <alignment horizontal="left" vertical="center"/>
    </xf>
    <xf numFmtId="181" fontId="21" fillId="0" borderId="0" xfId="0" applyNumberFormat="1" applyFont="1" applyBorder="1" applyAlignment="1">
      <alignment horizontal="left" vertical="center"/>
    </xf>
    <xf numFmtId="182" fontId="20" fillId="0" borderId="5" xfId="0" applyNumberFormat="1" applyFont="1" applyFill="1" applyBorder="1" applyAlignment="1">
      <alignment horizontal="left" vertical="center"/>
    </xf>
    <xf numFmtId="177" fontId="9" fillId="0" borderId="0" xfId="28" applyNumberFormat="1" applyFont="1" applyFill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179" fontId="20" fillId="0" borderId="0" xfId="0" applyNumberFormat="1" applyFont="1" applyFill="1" applyBorder="1" applyAlignment="1">
      <alignment horizontal="left" vertical="center" wrapText="1"/>
    </xf>
    <xf numFmtId="0" fontId="20" fillId="0" borderId="1" xfId="0" quotePrefix="1" applyNumberFormat="1" applyFont="1" applyFill="1" applyBorder="1" applyAlignment="1">
      <alignment horizontal="left" vertical="center"/>
    </xf>
    <xf numFmtId="179" fontId="20" fillId="0" borderId="1" xfId="0" applyNumberFormat="1" applyFont="1" applyFill="1" applyBorder="1" applyAlignment="1">
      <alignment horizontal="left" vertical="center"/>
    </xf>
    <xf numFmtId="182" fontId="20" fillId="0" borderId="9" xfId="0" applyNumberFormat="1" applyFont="1" applyFill="1" applyBorder="1" applyAlignment="1">
      <alignment horizontal="left" vertical="center"/>
    </xf>
    <xf numFmtId="181" fontId="9" fillId="0" borderId="1" xfId="28" applyNumberFormat="1" applyFont="1" applyBorder="1" applyAlignment="1">
      <alignment horizontal="left" vertical="center"/>
    </xf>
    <xf numFmtId="182" fontId="20" fillId="0" borderId="1" xfId="0" applyNumberFormat="1" applyFont="1" applyFill="1" applyBorder="1" applyAlignment="1">
      <alignment horizontal="left" vertical="center"/>
    </xf>
    <xf numFmtId="182" fontId="20" fillId="0" borderId="1" xfId="28" applyNumberFormat="1" applyFont="1" applyBorder="1" applyAlignment="1">
      <alignment horizontal="left" vertical="center"/>
    </xf>
    <xf numFmtId="1" fontId="9" fillId="0" borderId="1" xfId="28" applyNumberFormat="1" applyFont="1" applyFill="1" applyBorder="1" applyAlignment="1">
      <alignment horizontal="left" vertical="center"/>
    </xf>
    <xf numFmtId="182" fontId="9" fillId="0" borderId="1" xfId="28" applyNumberFormat="1" applyFont="1" applyBorder="1" applyAlignment="1">
      <alignment horizontal="left" vertical="center"/>
    </xf>
    <xf numFmtId="182" fontId="9" fillId="0" borderId="8" xfId="28" applyNumberFormat="1" applyFont="1" applyBorder="1" applyAlignment="1">
      <alignment horizontal="left" vertical="center"/>
    </xf>
    <xf numFmtId="0" fontId="9" fillId="0" borderId="1" xfId="28" applyFont="1" applyFill="1" applyBorder="1" applyAlignment="1">
      <alignment horizontal="left" vertical="center"/>
    </xf>
    <xf numFmtId="182" fontId="9" fillId="0" borderId="9" xfId="28" applyNumberFormat="1" applyFont="1" applyFill="1" applyBorder="1" applyAlignment="1">
      <alignment horizontal="left" vertical="center"/>
    </xf>
    <xf numFmtId="179" fontId="9" fillId="0" borderId="1" xfId="28" applyNumberFormat="1" applyFont="1" applyFill="1" applyBorder="1" applyAlignment="1">
      <alignment horizontal="left" vertical="center"/>
    </xf>
    <xf numFmtId="182" fontId="9" fillId="0" borderId="1" xfId="28" applyNumberFormat="1" applyFont="1" applyFill="1" applyBorder="1" applyAlignment="1">
      <alignment horizontal="left" vertical="center"/>
    </xf>
    <xf numFmtId="177" fontId="9" fillId="0" borderId="1" xfId="28" applyNumberFormat="1" applyFont="1" applyFill="1" applyBorder="1" applyAlignment="1">
      <alignment horizontal="left" vertical="center"/>
    </xf>
    <xf numFmtId="1" fontId="9" fillId="0" borderId="8" xfId="28" applyNumberFormat="1" applyFont="1" applyFill="1" applyBorder="1" applyAlignment="1">
      <alignment horizontal="left" vertical="center"/>
    </xf>
    <xf numFmtId="1" fontId="10" fillId="0" borderId="1" xfId="28" applyNumberFormat="1" applyFont="1" applyFill="1" applyBorder="1" applyAlignment="1">
      <alignment horizontal="left" vertical="center"/>
    </xf>
    <xf numFmtId="1" fontId="22" fillId="0" borderId="8" xfId="28" applyNumberFormat="1" applyFont="1" applyFill="1" applyBorder="1" applyAlignment="1">
      <alignment horizontal="left" vertical="center"/>
    </xf>
    <xf numFmtId="0" fontId="11" fillId="0" borderId="1" xfId="28" applyFont="1" applyFill="1" applyBorder="1" applyAlignment="1">
      <alignment horizontal="left" vertical="center"/>
    </xf>
    <xf numFmtId="183" fontId="11" fillId="0" borderId="1" xfId="28" applyNumberFormat="1" applyFont="1" applyFill="1" applyBorder="1" applyAlignment="1">
      <alignment horizontal="left" vertical="center"/>
    </xf>
    <xf numFmtId="10" fontId="11" fillId="0" borderId="1" xfId="28" applyNumberFormat="1" applyFont="1" applyBorder="1" applyAlignment="1">
      <alignment horizontal="left" vertical="center"/>
    </xf>
    <xf numFmtId="180" fontId="12" fillId="0" borderId="0" xfId="28" applyNumberFormat="1" applyFont="1" applyAlignment="1">
      <alignment horizontal="left"/>
    </xf>
    <xf numFmtId="181" fontId="9" fillId="0" borderId="0" xfId="28" applyNumberFormat="1" applyFont="1" applyBorder="1" applyAlignment="1">
      <alignment horizontal="left"/>
    </xf>
    <xf numFmtId="178" fontId="9" fillId="0" borderId="0" xfId="28" applyNumberFormat="1" applyFont="1" applyBorder="1" applyAlignment="1">
      <alignment horizontal="left"/>
    </xf>
    <xf numFmtId="182" fontId="9" fillId="0" borderId="0" xfId="28" applyNumberFormat="1" applyFont="1" applyBorder="1" applyAlignment="1">
      <alignment horizontal="left"/>
    </xf>
    <xf numFmtId="0" fontId="9" fillId="0" borderId="0" xfId="28" applyFont="1" applyBorder="1" applyAlignment="1">
      <alignment horizontal="left"/>
    </xf>
    <xf numFmtId="0" fontId="23" fillId="0" borderId="0" xfId="28" applyFont="1" applyFill="1"/>
    <xf numFmtId="0" fontId="24" fillId="0" borderId="0" xfId="28" applyFont="1" applyFill="1"/>
    <xf numFmtId="0" fontId="12" fillId="0" borderId="0" xfId="28" applyFont="1" applyFill="1" applyAlignment="1">
      <alignment horizontal="left"/>
    </xf>
    <xf numFmtId="1" fontId="12" fillId="0" borderId="0" xfId="28" applyNumberFormat="1" applyFont="1" applyFill="1" applyAlignment="1">
      <alignment horizontal="left"/>
    </xf>
    <xf numFmtId="10" fontId="12" fillId="0" borderId="0" xfId="28" applyNumberFormat="1" applyFont="1" applyAlignment="1">
      <alignment horizontal="left"/>
    </xf>
    <xf numFmtId="180" fontId="10" fillId="0" borderId="0" xfId="28" applyNumberFormat="1" applyFont="1" applyAlignment="1">
      <alignment horizontal="right"/>
    </xf>
    <xf numFmtId="182" fontId="25" fillId="0" borderId="0" xfId="28" applyNumberFormat="1" applyFont="1" applyFill="1" applyAlignment="1">
      <alignment horizontal="left"/>
    </xf>
    <xf numFmtId="182" fontId="25" fillId="0" borderId="0" xfId="28" applyNumberFormat="1" applyFont="1" applyFill="1" applyAlignment="1">
      <alignment horizontal="left" wrapText="1"/>
    </xf>
    <xf numFmtId="0" fontId="25" fillId="0" borderId="0" xfId="28" applyFont="1" applyFill="1" applyAlignment="1">
      <alignment horizontal="left" wrapText="1"/>
    </xf>
    <xf numFmtId="1" fontId="9" fillId="0" borderId="0" xfId="28" applyNumberFormat="1" applyFont="1" applyFill="1" applyAlignment="1">
      <alignment horizontal="left"/>
    </xf>
    <xf numFmtId="182" fontId="25" fillId="0" borderId="0" xfId="28" applyNumberFormat="1" applyFont="1" applyAlignment="1">
      <alignment horizontal="left"/>
    </xf>
    <xf numFmtId="179" fontId="25" fillId="0" borderId="0" xfId="28" applyNumberFormat="1" applyFont="1" applyFill="1" applyAlignment="1">
      <alignment horizontal="left"/>
    </xf>
    <xf numFmtId="179" fontId="9" fillId="0" borderId="0" xfId="0" applyNumberFormat="1" applyFont="1" applyAlignment="1">
      <alignment horizontal="left" vertical="center"/>
    </xf>
    <xf numFmtId="179" fontId="9" fillId="0" borderId="1" xfId="0" applyNumberFormat="1" applyFont="1" applyBorder="1" applyAlignment="1">
      <alignment horizontal="left" vertical="center"/>
    </xf>
    <xf numFmtId="180" fontId="10" fillId="0" borderId="0" xfId="28" applyNumberFormat="1" applyFont="1" applyAlignment="1">
      <alignment horizontal="right" vertical="top"/>
    </xf>
    <xf numFmtId="180" fontId="27" fillId="0" borderId="0" xfId="28" applyNumberFormat="1" applyFont="1" applyAlignment="1">
      <alignment horizontal="center" wrapText="1"/>
    </xf>
    <xf numFmtId="180" fontId="9" fillId="0" borderId="0" xfId="28" applyNumberFormat="1" applyFont="1" applyAlignment="1">
      <alignment horizontal="left" wrapText="1"/>
    </xf>
    <xf numFmtId="0" fontId="9" fillId="0" borderId="0" xfId="28" applyFont="1" applyAlignment="1">
      <alignment horizontal="left" vertical="top" wrapText="1"/>
    </xf>
    <xf numFmtId="0" fontId="12" fillId="0" borderId="1" xfId="28" applyFont="1" applyBorder="1" applyAlignment="1">
      <alignment horizontal="left"/>
    </xf>
    <xf numFmtId="0" fontId="12" fillId="0" borderId="1" xfId="28" applyFont="1" applyFill="1" applyBorder="1" applyAlignment="1">
      <alignment horizontal="left"/>
    </xf>
    <xf numFmtId="183" fontId="11" fillId="0" borderId="0" xfId="28" applyNumberFormat="1" applyFont="1" applyBorder="1" applyAlignment="1">
      <alignment horizontal="left"/>
    </xf>
  </cellXfs>
  <cellStyles count="29">
    <cellStyle name="常规" xfId="0" builtinId="0"/>
    <cellStyle name="常规 2" xfId="21"/>
    <cellStyle name="常规 3" xfId="28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2" builtinId="8" hidden="1"/>
    <cellStyle name="超链接" xfId="24" builtinId="8" hidden="1"/>
    <cellStyle name="超链接" xfId="26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3" builtinId="9" hidden="1"/>
    <cellStyle name="已访问的超链接" xfId="25" builtinId="9" hidden="1"/>
    <cellStyle name="已访问的超链接" xfId="27" builtinId="9" hidden="1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6350"/>
          </c:spPr>
          <c:marker>
            <c:symbol val="diamond"/>
            <c:size val="5"/>
          </c:marker>
          <c:errBars>
            <c:errDir val="y"/>
            <c:errBarType val="both"/>
            <c:errValType val="cust"/>
            <c:noEndCap val="1"/>
            <c:plus>
              <c:numRef>
                <c:f>'CO2'!$S$6:$S$31</c:f>
                <c:numCache>
                  <c:formatCode>General</c:formatCode>
                  <c:ptCount val="26"/>
                  <c:pt idx="0">
                    <c:v>513.0260230933909</c:v>
                  </c:pt>
                  <c:pt idx="1">
                    <c:v>479.01380248870788</c:v>
                  </c:pt>
                  <c:pt idx="2">
                    <c:v>549.30363407975187</c:v>
                  </c:pt>
                  <c:pt idx="3">
                    <c:v>688.72399525541528</c:v>
                  </c:pt>
                  <c:pt idx="4">
                    <c:v>666.26493121959447</c:v>
                  </c:pt>
                  <c:pt idx="5">
                    <c:v>731.03699371517814</c:v>
                  </c:pt>
                  <c:pt idx="6">
                    <c:v>727.74482891381342</c:v>
                  </c:pt>
                  <c:pt idx="7">
                    <c:v>776.45725304170719</c:v>
                  </c:pt>
                  <c:pt idx="8">
                    <c:v>685.3093221208951</c:v>
                  </c:pt>
                  <c:pt idx="9">
                    <c:v>592.38560050934063</c:v>
                  </c:pt>
                  <c:pt idx="10">
                    <c:v>736.27651831142225</c:v>
                  </c:pt>
                  <c:pt idx="11">
                    <c:v>924.28480263624726</c:v>
                  </c:pt>
                  <c:pt idx="12">
                    <c:v>682.89157915608496</c:v>
                  </c:pt>
                  <c:pt idx="13">
                    <c:v>526.54888749563929</c:v>
                  </c:pt>
                  <c:pt idx="14">
                    <c:v>533.60831030907445</c:v>
                  </c:pt>
                  <c:pt idx="15">
                    <c:v>420.14528740435196</c:v>
                  </c:pt>
                  <c:pt idx="16">
                    <c:v>383.66664565042083</c:v>
                  </c:pt>
                  <c:pt idx="17">
                    <c:v>511.95320078207436</c:v>
                  </c:pt>
                  <c:pt idx="18">
                    <c:v>637.28461194172223</c:v>
                  </c:pt>
                  <c:pt idx="19">
                    <c:v>467.09350286546578</c:v>
                  </c:pt>
                  <c:pt idx="20">
                    <c:v>732.50657119035395</c:v>
                  </c:pt>
                  <c:pt idx="21">
                    <c:v>1003.1211248970616</c:v>
                  </c:pt>
                  <c:pt idx="22">
                    <c:v>427.63723335377216</c:v>
                  </c:pt>
                  <c:pt idx="23">
                    <c:v>928.94837345027861</c:v>
                  </c:pt>
                  <c:pt idx="24">
                    <c:v>1016.9685242709226</c:v>
                  </c:pt>
                  <c:pt idx="25">
                    <c:v>483.20740343708519</c:v>
                  </c:pt>
                </c:numCache>
              </c:numRef>
            </c:plus>
            <c:minus>
              <c:numRef>
                <c:f>'CO2'!$S$6:$S$31</c:f>
                <c:numCache>
                  <c:formatCode>General</c:formatCode>
                  <c:ptCount val="26"/>
                  <c:pt idx="0">
                    <c:v>513.0260230933909</c:v>
                  </c:pt>
                  <c:pt idx="1">
                    <c:v>479.01380248870788</c:v>
                  </c:pt>
                  <c:pt idx="2">
                    <c:v>549.30363407975187</c:v>
                  </c:pt>
                  <c:pt idx="3">
                    <c:v>688.72399525541528</c:v>
                  </c:pt>
                  <c:pt idx="4">
                    <c:v>666.26493121959447</c:v>
                  </c:pt>
                  <c:pt idx="5">
                    <c:v>731.03699371517814</c:v>
                  </c:pt>
                  <c:pt idx="6">
                    <c:v>727.74482891381342</c:v>
                  </c:pt>
                  <c:pt idx="7">
                    <c:v>776.45725304170719</c:v>
                  </c:pt>
                  <c:pt idx="8">
                    <c:v>685.3093221208951</c:v>
                  </c:pt>
                  <c:pt idx="9">
                    <c:v>592.38560050934063</c:v>
                  </c:pt>
                  <c:pt idx="10">
                    <c:v>736.27651831142225</c:v>
                  </c:pt>
                  <c:pt idx="11">
                    <c:v>924.28480263624726</c:v>
                  </c:pt>
                  <c:pt idx="12">
                    <c:v>682.89157915608496</c:v>
                  </c:pt>
                  <c:pt idx="13">
                    <c:v>526.54888749563929</c:v>
                  </c:pt>
                  <c:pt idx="14">
                    <c:v>533.60831030907445</c:v>
                  </c:pt>
                  <c:pt idx="15">
                    <c:v>420.14528740435196</c:v>
                  </c:pt>
                  <c:pt idx="16">
                    <c:v>383.66664565042083</c:v>
                  </c:pt>
                  <c:pt idx="17">
                    <c:v>511.95320078207436</c:v>
                  </c:pt>
                  <c:pt idx="18">
                    <c:v>637.28461194172223</c:v>
                  </c:pt>
                  <c:pt idx="19">
                    <c:v>467.09350286546578</c:v>
                  </c:pt>
                  <c:pt idx="20">
                    <c:v>732.50657119035395</c:v>
                  </c:pt>
                  <c:pt idx="21">
                    <c:v>1003.1211248970616</c:v>
                  </c:pt>
                  <c:pt idx="22">
                    <c:v>427.63723335377216</c:v>
                  </c:pt>
                  <c:pt idx="23">
                    <c:v>928.94837345027861</c:v>
                  </c:pt>
                  <c:pt idx="24">
                    <c:v>1016.9685242709226</c:v>
                  </c:pt>
                  <c:pt idx="25">
                    <c:v>483.20740343708519</c:v>
                  </c:pt>
                </c:numCache>
              </c:numRef>
            </c:minus>
          </c:errBars>
          <c:xVal>
            <c:numRef>
              <c:f>'CO2'!$C$6:$C$31</c:f>
              <c:numCache>
                <c:formatCode>0.0_);[Red]\(0.0\)</c:formatCode>
                <c:ptCount val="26"/>
                <c:pt idx="0">
                  <c:v>198.78</c:v>
                </c:pt>
                <c:pt idx="1">
                  <c:v>198.55</c:v>
                </c:pt>
                <c:pt idx="2">
                  <c:v>198.45</c:v>
                </c:pt>
                <c:pt idx="3">
                  <c:v>198.16</c:v>
                </c:pt>
                <c:pt idx="4">
                  <c:v>197.83</c:v>
                </c:pt>
                <c:pt idx="5">
                  <c:v>197.41</c:v>
                </c:pt>
                <c:pt idx="6">
                  <c:v>195.63</c:v>
                </c:pt>
                <c:pt idx="7">
                  <c:v>194.71</c:v>
                </c:pt>
                <c:pt idx="8">
                  <c:v>194.03</c:v>
                </c:pt>
                <c:pt idx="9">
                  <c:v>192.73</c:v>
                </c:pt>
                <c:pt idx="10">
                  <c:v>191.21</c:v>
                </c:pt>
                <c:pt idx="11" formatCode="0.0_ ">
                  <c:v>190.31</c:v>
                </c:pt>
                <c:pt idx="12" formatCode="0.0_ ">
                  <c:v>190.06</c:v>
                </c:pt>
                <c:pt idx="13" formatCode="0.0_ ">
                  <c:v>189.81</c:v>
                </c:pt>
                <c:pt idx="14" formatCode="0.0_ ">
                  <c:v>189.18</c:v>
                </c:pt>
                <c:pt idx="15" formatCode="0.0_ ">
                  <c:v>188.92</c:v>
                </c:pt>
                <c:pt idx="16" formatCode="0.0_ ">
                  <c:v>187.01</c:v>
                </c:pt>
                <c:pt idx="17" formatCode="0.0_ ">
                  <c:v>185.61</c:v>
                </c:pt>
                <c:pt idx="18" formatCode="0.0_ ">
                  <c:v>185.03</c:v>
                </c:pt>
                <c:pt idx="19" formatCode="0.0_ ">
                  <c:v>184.67</c:v>
                </c:pt>
                <c:pt idx="20" formatCode="0.0_ ">
                  <c:v>183.67</c:v>
                </c:pt>
                <c:pt idx="21" formatCode="0.0_ ">
                  <c:v>182.6</c:v>
                </c:pt>
                <c:pt idx="22" formatCode="0.0_ ">
                  <c:v>181.87</c:v>
                </c:pt>
                <c:pt idx="23" formatCode="0.0_ ">
                  <c:v>181.04</c:v>
                </c:pt>
                <c:pt idx="24" formatCode="0.0_ ">
                  <c:v>179.91</c:v>
                </c:pt>
                <c:pt idx="25" formatCode="0.0_ ">
                  <c:v>179.52</c:v>
                </c:pt>
              </c:numCache>
            </c:numRef>
          </c:xVal>
          <c:yVal>
            <c:numRef>
              <c:f>'CO2'!$R$6:$R$31</c:f>
              <c:numCache>
                <c:formatCode>0</c:formatCode>
                <c:ptCount val="26"/>
                <c:pt idx="0">
                  <c:v>1315.8713391477222</c:v>
                </c:pt>
                <c:pt idx="1">
                  <c:v>1227.9587723249638</c:v>
                </c:pt>
                <c:pt idx="2">
                  <c:v>1409.6534149165313</c:v>
                </c:pt>
                <c:pt idx="3">
                  <c:v>1769.1963371310965</c:v>
                </c:pt>
                <c:pt idx="4">
                  <c:v>1711.3383207782952</c:v>
                </c:pt>
                <c:pt idx="5">
                  <c:v>1877.9462274790587</c:v>
                </c:pt>
                <c:pt idx="6">
                  <c:v>1869.1963824471761</c:v>
                </c:pt>
                <c:pt idx="7">
                  <c:v>1994.2862780263908</c:v>
                </c:pt>
                <c:pt idx="8">
                  <c:v>1759.773337268188</c:v>
                </c:pt>
                <c:pt idx="9">
                  <c:v>1520.4062861246703</c:v>
                </c:pt>
                <c:pt idx="10">
                  <c:v>1891.0743962089853</c:v>
                </c:pt>
                <c:pt idx="11">
                  <c:v>2373.8824598308474</c:v>
                </c:pt>
                <c:pt idx="12">
                  <c:v>1754.0925155679545</c:v>
                </c:pt>
                <c:pt idx="13">
                  <c:v>1350.8575878475388</c:v>
                </c:pt>
                <c:pt idx="14">
                  <c:v>1368.845630086209</c:v>
                </c:pt>
                <c:pt idx="15">
                  <c:v>1075.2804467848221</c:v>
                </c:pt>
                <c:pt idx="16">
                  <c:v>980.77058995173468</c:v>
                </c:pt>
                <c:pt idx="17">
                  <c:v>1312.9414583623445</c:v>
                </c:pt>
                <c:pt idx="18">
                  <c:v>1636.0648129350363</c:v>
                </c:pt>
                <c:pt idx="19">
                  <c:v>1196.7399280473719</c:v>
                </c:pt>
                <c:pt idx="20">
                  <c:v>1881.1230557431372</c:v>
                </c:pt>
                <c:pt idx="21">
                  <c:v>2574.1439519435794</c:v>
                </c:pt>
                <c:pt idx="22">
                  <c:v>1094.2283307238745</c:v>
                </c:pt>
                <c:pt idx="23">
                  <c:v>2385.562693865731</c:v>
                </c:pt>
                <c:pt idx="24">
                  <c:v>2609.9525578641169</c:v>
                </c:pt>
                <c:pt idx="25">
                  <c:v>1238.7818711581924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26848"/>
        <c:axId val="185127424"/>
      </c:scatterChart>
      <c:valAx>
        <c:axId val="185126848"/>
        <c:scaling>
          <c:orientation val="maxMin"/>
          <c:max val="200"/>
          <c:min val="179"/>
        </c:scaling>
        <c:delete val="0"/>
        <c:axPos val="b"/>
        <c:numFmt formatCode="0.0_);[Red]\(0.0\)" sourceLinked="1"/>
        <c:majorTickMark val="in"/>
        <c:minorTickMark val="in"/>
        <c:tickLblPos val="nextTo"/>
        <c:crossAx val="185127424"/>
        <c:crosses val="autoZero"/>
        <c:crossBetween val="midCat"/>
        <c:majorUnit val="5"/>
        <c:minorUnit val="1"/>
      </c:valAx>
      <c:valAx>
        <c:axId val="185127424"/>
        <c:scaling>
          <c:orientation val="minMax"/>
          <c:min val="500"/>
        </c:scaling>
        <c:delete val="0"/>
        <c:axPos val="r"/>
        <c:majorGridlines>
          <c:spPr>
            <a:ln w="6350"/>
          </c:spPr>
        </c:majorGridlines>
        <c:numFmt formatCode="0" sourceLinked="1"/>
        <c:majorTickMark val="none"/>
        <c:minorTickMark val="none"/>
        <c:tickLblPos val="nextTo"/>
        <c:crossAx val="18512684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268111</xdr:colOff>
      <xdr:row>47</xdr:row>
      <xdr:rowOff>49389</xdr:rowOff>
    </xdr:from>
    <xdr:to>
      <xdr:col>24</xdr:col>
      <xdr:colOff>193323</xdr:colOff>
      <xdr:row>56</xdr:row>
      <xdr:rowOff>105833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tabSelected="1" zoomScale="90" zoomScaleNormal="90" workbookViewId="0">
      <pane ySplit="5" topLeftCell="A12" activePane="bottomLeft" state="frozen"/>
      <selection pane="bottomLeft" activeCell="AC18" sqref="AC18"/>
    </sheetView>
  </sheetViews>
  <sheetFormatPr defaultColWidth="11" defaultRowHeight="14" x14ac:dyDescent="0.25"/>
  <cols>
    <col min="1" max="1" width="7.81640625" style="13" customWidth="1"/>
    <col min="2" max="2" width="4.7265625" style="24" customWidth="1"/>
    <col min="3" max="3" width="4.81640625" style="17" customWidth="1"/>
    <col min="4" max="4" width="5.26953125" style="14" customWidth="1"/>
    <col min="5" max="5" width="4.1796875" style="15" customWidth="1"/>
    <col min="6" max="6" width="5.7265625" style="16" customWidth="1"/>
    <col min="7" max="7" width="5.36328125" style="14" customWidth="1"/>
    <col min="8" max="8" width="4.7265625" style="17" customWidth="1"/>
    <col min="9" max="9" width="5.54296875" style="14" customWidth="1"/>
    <col min="10" max="10" width="5.7265625" style="14" customWidth="1"/>
    <col min="11" max="11" width="1.26953125" style="18" customWidth="1"/>
    <col min="12" max="12" width="4.6328125" style="19" customWidth="1"/>
    <col min="13" max="13" width="3.81640625" style="20" customWidth="1"/>
    <col min="14" max="14" width="5.6328125" style="19" customWidth="1"/>
    <col min="15" max="15" width="4.54296875" style="18" customWidth="1"/>
    <col min="16" max="16" width="4.453125" style="18" customWidth="1"/>
    <col min="17" max="17" width="1.453125" style="18" customWidth="1"/>
    <col min="18" max="18" width="5.54296875" style="18" customWidth="1"/>
    <col min="19" max="19" width="5.453125" style="18" customWidth="1"/>
    <col min="20" max="20" width="1.08984375" style="21" hidden="1" customWidth="1"/>
    <col min="21" max="21" width="6.6328125" style="22" customWidth="1"/>
    <col min="22" max="22" width="3.6328125" style="22" customWidth="1"/>
    <col min="23" max="23" width="4.81640625" style="22" customWidth="1"/>
    <col min="24" max="24" width="4.54296875" style="22" customWidth="1"/>
    <col min="25" max="25" width="5" style="22" customWidth="1"/>
    <col min="26" max="26" width="8" style="23" customWidth="1"/>
    <col min="27" max="27" width="11" style="3"/>
    <col min="28" max="28" width="12.08984375" style="3" customWidth="1"/>
    <col min="29" max="29" width="13.453125" style="3" customWidth="1"/>
    <col min="30" max="30" width="12.90625" style="3" customWidth="1"/>
    <col min="31" max="31" width="11" style="3"/>
    <col min="32" max="32" width="14" style="3" customWidth="1"/>
    <col min="33" max="33" width="14.36328125" style="3" customWidth="1"/>
    <col min="34" max="34" width="13.08984375" style="3" customWidth="1"/>
    <col min="35" max="16384" width="11" style="3"/>
  </cols>
  <sheetData>
    <row r="1" spans="1:34" ht="34" customHeight="1" x14ac:dyDescent="0.3">
      <c r="A1" s="156" t="s">
        <v>79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</row>
    <row r="2" spans="1:34" s="2" customFormat="1" ht="21.5" customHeight="1" x14ac:dyDescent="0.25">
      <c r="A2" s="17"/>
      <c r="B2" s="24"/>
      <c r="C2" s="17"/>
      <c r="D2" s="159" t="s">
        <v>59</v>
      </c>
      <c r="E2" s="159"/>
      <c r="F2" s="159"/>
      <c r="G2" s="159"/>
      <c r="H2" s="159"/>
      <c r="I2" s="159"/>
      <c r="J2" s="159"/>
      <c r="K2" s="25"/>
      <c r="L2" s="160" t="s">
        <v>39</v>
      </c>
      <c r="M2" s="160"/>
      <c r="N2" s="160"/>
      <c r="O2" s="160"/>
      <c r="P2" s="160"/>
      <c r="Q2" s="18"/>
      <c r="R2" s="160" t="s">
        <v>55</v>
      </c>
      <c r="S2" s="160"/>
      <c r="T2" s="21"/>
      <c r="U2" s="161"/>
      <c r="V2" s="161"/>
      <c r="W2" s="161"/>
      <c r="X2" s="161"/>
      <c r="Y2" s="22"/>
      <c r="Z2" s="26"/>
    </row>
    <row r="3" spans="1:34" s="1" customFormat="1" ht="15" customHeight="1" x14ac:dyDescent="0.25">
      <c r="A3" s="27" t="s">
        <v>12</v>
      </c>
      <c r="B3" s="28" t="s">
        <v>11</v>
      </c>
      <c r="C3" s="28" t="s">
        <v>1</v>
      </c>
      <c r="D3" s="29"/>
      <c r="E3" s="30"/>
      <c r="F3" s="31"/>
      <c r="G3" s="32"/>
      <c r="H3" s="33"/>
      <c r="I3" s="32"/>
      <c r="J3" s="34"/>
      <c r="K3" s="35"/>
      <c r="L3" s="36"/>
      <c r="M3" s="37"/>
      <c r="N3" s="38"/>
      <c r="O3" s="33"/>
      <c r="P3" s="39"/>
      <c r="Q3" s="33"/>
      <c r="R3" s="40" t="s">
        <v>2</v>
      </c>
      <c r="S3" s="41" t="s">
        <v>68</v>
      </c>
      <c r="T3" s="42"/>
      <c r="U3" s="43"/>
      <c r="V3" s="43"/>
      <c r="W3" s="43"/>
      <c r="X3" s="43"/>
      <c r="Y3" s="44"/>
      <c r="Z3" s="45"/>
    </row>
    <row r="4" spans="1:34" s="12" customFormat="1" ht="24.5" customHeight="1" x14ac:dyDescent="0.35">
      <c r="A4" s="46"/>
      <c r="B4" s="28" t="s">
        <v>60</v>
      </c>
      <c r="C4" s="46" t="s">
        <v>3</v>
      </c>
      <c r="D4" s="47" t="s">
        <v>78</v>
      </c>
      <c r="E4" s="46" t="s">
        <v>74</v>
      </c>
      <c r="F4" s="48" t="s">
        <v>73</v>
      </c>
      <c r="G4" s="48" t="s">
        <v>77</v>
      </c>
      <c r="H4" s="49" t="s">
        <v>4</v>
      </c>
      <c r="I4" s="46" t="s">
        <v>76</v>
      </c>
      <c r="J4" s="50" t="s">
        <v>75</v>
      </c>
      <c r="K4" s="51"/>
      <c r="L4" s="52" t="s">
        <v>78</v>
      </c>
      <c r="M4" s="53" t="s">
        <v>40</v>
      </c>
      <c r="N4" s="54" t="s">
        <v>69</v>
      </c>
      <c r="O4" s="54" t="s">
        <v>77</v>
      </c>
      <c r="P4" s="55" t="s">
        <v>4</v>
      </c>
      <c r="Q4" s="49"/>
      <c r="R4" s="52" t="s">
        <v>70</v>
      </c>
      <c r="S4" s="55" t="s">
        <v>70</v>
      </c>
      <c r="T4" s="56"/>
      <c r="U4" s="57"/>
      <c r="V4" s="57"/>
      <c r="W4" s="57"/>
      <c r="X4" s="57"/>
      <c r="Y4" s="57"/>
      <c r="Z4" s="45"/>
    </row>
    <row r="5" spans="1:34" s="1" customFormat="1" ht="20" customHeight="1" x14ac:dyDescent="0.25">
      <c r="A5" s="27"/>
      <c r="B5" s="28"/>
      <c r="C5" s="27"/>
      <c r="D5" s="58" t="s">
        <v>5</v>
      </c>
      <c r="E5" s="59" t="s">
        <v>71</v>
      </c>
      <c r="F5" s="60" t="s">
        <v>5</v>
      </c>
      <c r="G5" s="61" t="s">
        <v>5</v>
      </c>
      <c r="H5" s="62" t="s">
        <v>6</v>
      </c>
      <c r="I5" s="61" t="s">
        <v>5</v>
      </c>
      <c r="J5" s="63" t="s">
        <v>5</v>
      </c>
      <c r="K5" s="35"/>
      <c r="L5" s="64" t="s">
        <v>5</v>
      </c>
      <c r="M5" s="37" t="s">
        <v>71</v>
      </c>
      <c r="N5" s="65" t="s">
        <v>5</v>
      </c>
      <c r="O5" s="66" t="s">
        <v>5</v>
      </c>
      <c r="P5" s="67" t="s">
        <v>6</v>
      </c>
      <c r="Q5" s="35"/>
      <c r="R5" s="68" t="s">
        <v>6</v>
      </c>
      <c r="S5" s="69" t="s">
        <v>6</v>
      </c>
      <c r="T5" s="70"/>
      <c r="U5" s="71" t="s">
        <v>7</v>
      </c>
      <c r="V5" s="71" t="s">
        <v>8</v>
      </c>
      <c r="W5" s="71" t="s">
        <v>9</v>
      </c>
      <c r="X5" s="71" t="s">
        <v>10</v>
      </c>
      <c r="Y5" s="44" t="s">
        <v>0</v>
      </c>
      <c r="Z5" s="23" t="s">
        <v>61</v>
      </c>
    </row>
    <row r="6" spans="1:34" s="4" customFormat="1" ht="17" customHeight="1" x14ac:dyDescent="0.25">
      <c r="A6" s="72" t="s">
        <v>13</v>
      </c>
      <c r="B6" s="73">
        <v>4.5</v>
      </c>
      <c r="C6" s="74">
        <v>198.78</v>
      </c>
      <c r="D6" s="75">
        <v>-7.81</v>
      </c>
      <c r="E6" s="76">
        <v>25</v>
      </c>
      <c r="F6" s="75">
        <v>-26.93</v>
      </c>
      <c r="G6" s="77">
        <f>(F6+18.67)/1.1</f>
        <v>-7.509090909090907</v>
      </c>
      <c r="H6" s="78">
        <v>2000</v>
      </c>
      <c r="I6" s="79">
        <f t="shared" ref="I6:I31" si="0">(D6+1000)/((11.98-0.12*E6)/1000+1)-1000</f>
        <v>-16.640567702035696</v>
      </c>
      <c r="J6" s="80">
        <f t="shared" ref="J6:J31" si="1">F6-1</f>
        <v>-27.93</v>
      </c>
      <c r="K6" s="81"/>
      <c r="L6" s="82">
        <v>0.1</v>
      </c>
      <c r="M6" s="83">
        <v>2</v>
      </c>
      <c r="N6" s="84">
        <v>0.1</v>
      </c>
      <c r="O6" s="85">
        <v>0.1</v>
      </c>
      <c r="P6" s="86">
        <v>766</v>
      </c>
      <c r="Q6" s="87"/>
      <c r="R6" s="88">
        <f t="shared" ref="R6:R31" si="2">H6*(I6-1.0044*F6-4.4)/(G6-I6)</f>
        <v>1315.8713391477222</v>
      </c>
      <c r="S6" s="89">
        <f>SQRT(SUM(U6:Y6))</f>
        <v>513.0260230933909</v>
      </c>
      <c r="T6" s="90"/>
      <c r="U6" s="91">
        <f t="shared" ref="U6:U31" si="3">((I6-1.0044*F6-4.4)/(G6-I6))^2*P6^2</f>
        <v>253994.55312944145</v>
      </c>
      <c r="V6" s="91">
        <f t="shared" ref="V6:V31" si="4">(H6*(-1.0044)/(G6-I6))^2*N6^2</f>
        <v>483.93982150962461</v>
      </c>
      <c r="W6" s="91">
        <f t="shared" ref="W6:W31" si="5">(H6/((11.98-0.12*E6)/1000+1)*(G6-1.0044*F6-4.4)/((G6-I6)^2))^2*L6^2</f>
        <v>1295.2338531452053</v>
      </c>
      <c r="X6" s="91">
        <f t="shared" ref="X6:X31" si="6">(-H6*(I6-1.0044*F6-4.4)/((G6-I6)^2))^2*O6^2</f>
        <v>207.65615867891961</v>
      </c>
      <c r="Y6" s="92">
        <f t="shared" ref="Y6:Y31" si="7">(H6*(0.12*(D6+1000)/1000)/(((11.98-0.12*E6)/1000+1)^2)*(G6-1.0044*F6-4.4)/((G6-I6)^2))^2*M6^2</f>
        <v>7214.3174082451778</v>
      </c>
      <c r="Z6" s="93">
        <f>S6/R6</f>
        <v>0.38987552037243484</v>
      </c>
    </row>
    <row r="7" spans="1:34" s="4" customFormat="1" ht="17" customHeight="1" x14ac:dyDescent="0.25">
      <c r="A7" s="94" t="s">
        <v>14</v>
      </c>
      <c r="B7" s="95">
        <v>6.5</v>
      </c>
      <c r="C7" s="74">
        <v>198.55</v>
      </c>
      <c r="D7" s="96">
        <v>-8.1</v>
      </c>
      <c r="E7" s="97">
        <v>25</v>
      </c>
      <c r="F7" s="75">
        <v>-26.97</v>
      </c>
      <c r="G7" s="77">
        <f t="shared" ref="G7:G31" si="8">(F7+18.67)/1.1</f>
        <v>-7.5454545454545423</v>
      </c>
      <c r="H7" s="98">
        <v>2000</v>
      </c>
      <c r="I7" s="99">
        <f t="shared" si="0"/>
        <v>-16.927986679617106</v>
      </c>
      <c r="J7" s="100">
        <f t="shared" si="1"/>
        <v>-27.97</v>
      </c>
      <c r="K7" s="101"/>
      <c r="L7" s="102">
        <v>0.1</v>
      </c>
      <c r="M7" s="83">
        <v>2</v>
      </c>
      <c r="N7" s="103">
        <v>0.1</v>
      </c>
      <c r="O7" s="104">
        <v>0.1</v>
      </c>
      <c r="P7" s="105">
        <v>766</v>
      </c>
      <c r="Q7" s="87"/>
      <c r="R7" s="88">
        <f t="shared" si="2"/>
        <v>1227.9587723249638</v>
      </c>
      <c r="S7" s="106">
        <f t="shared" ref="S7:S21" si="9">SQRT(SUM(U7:Y7))</f>
        <v>479.01380248870788</v>
      </c>
      <c r="T7" s="107"/>
      <c r="U7" s="91">
        <f t="shared" si="3"/>
        <v>221189.81220571458</v>
      </c>
      <c r="V7" s="91">
        <f t="shared" si="4"/>
        <v>458.38804070519359</v>
      </c>
      <c r="W7" s="91">
        <f t="shared" si="5"/>
        <v>1162.6546209088604</v>
      </c>
      <c r="X7" s="91">
        <f t="shared" si="6"/>
        <v>171.28820213040322</v>
      </c>
      <c r="Y7" s="92">
        <f t="shared" si="7"/>
        <v>6472.0799052317789</v>
      </c>
      <c r="Z7" s="93">
        <f t="shared" ref="Z7:Z31" si="10">S7/R7</f>
        <v>0.39008948287552353</v>
      </c>
    </row>
    <row r="8" spans="1:34" s="4" customFormat="1" ht="17" customHeight="1" x14ac:dyDescent="0.25">
      <c r="A8" s="94" t="s">
        <v>15</v>
      </c>
      <c r="B8" s="95">
        <v>7.3</v>
      </c>
      <c r="C8" s="74">
        <v>198.45</v>
      </c>
      <c r="D8" s="96">
        <v>-7.8</v>
      </c>
      <c r="E8" s="97">
        <v>25</v>
      </c>
      <c r="F8" s="75">
        <v>-27.18</v>
      </c>
      <c r="G8" s="77">
        <f t="shared" si="8"/>
        <v>-7.7363636363636337</v>
      </c>
      <c r="H8" s="98">
        <v>2000</v>
      </c>
      <c r="I8" s="99">
        <f t="shared" si="0"/>
        <v>-16.630656702808665</v>
      </c>
      <c r="J8" s="100">
        <f t="shared" si="1"/>
        <v>-28.18</v>
      </c>
      <c r="K8" s="81"/>
      <c r="L8" s="102">
        <v>0.1</v>
      </c>
      <c r="M8" s="83">
        <v>2</v>
      </c>
      <c r="N8" s="103">
        <v>0.1</v>
      </c>
      <c r="O8" s="104">
        <v>0.1</v>
      </c>
      <c r="P8" s="105">
        <v>766</v>
      </c>
      <c r="Q8" s="81"/>
      <c r="R8" s="88">
        <f t="shared" si="2"/>
        <v>1409.6534149165313</v>
      </c>
      <c r="S8" s="106">
        <f t="shared" si="9"/>
        <v>549.30363407975187</v>
      </c>
      <c r="T8" s="108"/>
      <c r="U8" s="91">
        <f t="shared" si="3"/>
        <v>291489.0491020105</v>
      </c>
      <c r="V8" s="91">
        <f t="shared" si="4"/>
        <v>510.09436833430374</v>
      </c>
      <c r="W8" s="91">
        <f t="shared" si="5"/>
        <v>1443.5521764491641</v>
      </c>
      <c r="X8" s="91">
        <f t="shared" si="6"/>
        <v>251.18969863414645</v>
      </c>
      <c r="Y8" s="92">
        <f t="shared" si="7"/>
        <v>8040.5970677938349</v>
      </c>
      <c r="Z8" s="93">
        <f t="shared" si="10"/>
        <v>0.38967282898561084</v>
      </c>
      <c r="AA8" s="5"/>
      <c r="AB8" s="6"/>
      <c r="AD8" s="7"/>
      <c r="AE8" s="8"/>
      <c r="AF8" s="9"/>
      <c r="AG8" s="10"/>
      <c r="AH8" s="8"/>
    </row>
    <row r="9" spans="1:34" s="4" customFormat="1" ht="17" customHeight="1" x14ac:dyDescent="0.25">
      <c r="A9" s="72" t="s">
        <v>16</v>
      </c>
      <c r="B9" s="73">
        <v>9.8000000000000007</v>
      </c>
      <c r="C9" s="74">
        <v>198.16</v>
      </c>
      <c r="D9" s="96">
        <v>-7.37</v>
      </c>
      <c r="E9" s="97">
        <v>25</v>
      </c>
      <c r="F9" s="75">
        <v>-27.62</v>
      </c>
      <c r="G9" s="77">
        <f t="shared" si="8"/>
        <v>-8.1363636363636349</v>
      </c>
      <c r="H9" s="98">
        <v>2000</v>
      </c>
      <c r="I9" s="99">
        <f t="shared" si="0"/>
        <v>-16.204483736050292</v>
      </c>
      <c r="J9" s="100">
        <f t="shared" si="1"/>
        <v>-28.62</v>
      </c>
      <c r="K9" s="81"/>
      <c r="L9" s="102">
        <v>0.1</v>
      </c>
      <c r="M9" s="83">
        <v>2</v>
      </c>
      <c r="N9" s="103">
        <v>0.1</v>
      </c>
      <c r="O9" s="104">
        <v>0.1</v>
      </c>
      <c r="P9" s="105">
        <v>766</v>
      </c>
      <c r="Q9" s="81"/>
      <c r="R9" s="88">
        <f t="shared" si="2"/>
        <v>1769.1963371310965</v>
      </c>
      <c r="S9" s="106">
        <f t="shared" si="9"/>
        <v>688.72399525541528</v>
      </c>
      <c r="T9" s="108"/>
      <c r="U9" s="91">
        <f t="shared" si="3"/>
        <v>459144.73754349112</v>
      </c>
      <c r="V9" s="91">
        <f t="shared" si="4"/>
        <v>619.91006922137092</v>
      </c>
      <c r="W9" s="91">
        <f t="shared" si="5"/>
        <v>2143.8169315369851</v>
      </c>
      <c r="X9" s="91">
        <f t="shared" si="6"/>
        <v>480.8474910792803</v>
      </c>
      <c r="Y9" s="92">
        <f t="shared" si="7"/>
        <v>11951.429605252395</v>
      </c>
      <c r="Z9" s="93">
        <f t="shared" si="10"/>
        <v>0.38928635607071188</v>
      </c>
      <c r="AA9" s="5"/>
      <c r="AB9" s="6"/>
      <c r="AD9" s="7"/>
      <c r="AE9" s="8"/>
      <c r="AF9" s="9"/>
      <c r="AG9" s="10"/>
      <c r="AH9" s="8"/>
    </row>
    <row r="10" spans="1:34" s="4" customFormat="1" ht="17" customHeight="1" x14ac:dyDescent="0.25">
      <c r="A10" s="94" t="s">
        <v>17</v>
      </c>
      <c r="B10" s="95">
        <v>12.7</v>
      </c>
      <c r="C10" s="74">
        <v>197.83</v>
      </c>
      <c r="D10" s="96">
        <v>-7.4</v>
      </c>
      <c r="E10" s="97">
        <v>25</v>
      </c>
      <c r="F10" s="75">
        <v>-27.52</v>
      </c>
      <c r="G10" s="77">
        <f t="shared" si="8"/>
        <v>-8.0454545454545432</v>
      </c>
      <c r="H10" s="98">
        <v>2000</v>
      </c>
      <c r="I10" s="99">
        <f t="shared" si="0"/>
        <v>-16.234216733731046</v>
      </c>
      <c r="J10" s="100">
        <f t="shared" si="1"/>
        <v>-28.52</v>
      </c>
      <c r="K10" s="81"/>
      <c r="L10" s="102">
        <v>0.1</v>
      </c>
      <c r="M10" s="83">
        <v>2</v>
      </c>
      <c r="N10" s="103">
        <v>0.1</v>
      </c>
      <c r="O10" s="104">
        <v>0.1</v>
      </c>
      <c r="P10" s="105">
        <v>766</v>
      </c>
      <c r="Q10" s="81"/>
      <c r="R10" s="88">
        <f t="shared" si="2"/>
        <v>1711.3383207782952</v>
      </c>
      <c r="S10" s="106">
        <f t="shared" si="9"/>
        <v>666.26493121959447</v>
      </c>
      <c r="T10" s="108"/>
      <c r="U10" s="91">
        <f t="shared" si="3"/>
        <v>429604.97155836941</v>
      </c>
      <c r="V10" s="91">
        <f t="shared" si="4"/>
        <v>601.77879687886468</v>
      </c>
      <c r="W10" s="91">
        <f t="shared" si="5"/>
        <v>2017.7133086412491</v>
      </c>
      <c r="X10" s="91">
        <f t="shared" si="6"/>
        <v>436.75233237318042</v>
      </c>
      <c r="Y10" s="92">
        <f t="shared" si="7"/>
        <v>11247.74257678824</v>
      </c>
      <c r="Z10" s="93">
        <f t="shared" si="10"/>
        <v>0.38932391282898732</v>
      </c>
      <c r="AA10" s="5"/>
      <c r="AB10" s="6"/>
      <c r="AD10" s="7"/>
      <c r="AE10" s="8"/>
      <c r="AF10" s="9"/>
      <c r="AG10" s="10"/>
      <c r="AH10" s="8"/>
    </row>
    <row r="11" spans="1:34" s="4" customFormat="1" ht="17" customHeight="1" x14ac:dyDescent="0.25">
      <c r="A11" s="72" t="s">
        <v>18</v>
      </c>
      <c r="B11" s="73">
        <v>16.3</v>
      </c>
      <c r="C11" s="74">
        <v>197.41</v>
      </c>
      <c r="D11" s="96">
        <v>-6.9</v>
      </c>
      <c r="E11" s="97">
        <v>25</v>
      </c>
      <c r="F11" s="75">
        <v>-27.37</v>
      </c>
      <c r="G11" s="77">
        <f t="shared" si="8"/>
        <v>-7.9090909090909074</v>
      </c>
      <c r="H11" s="98">
        <v>2000</v>
      </c>
      <c r="I11" s="99">
        <f t="shared" si="0"/>
        <v>-15.738666772383908</v>
      </c>
      <c r="J11" s="100">
        <f t="shared" si="1"/>
        <v>-28.37</v>
      </c>
      <c r="K11" s="81"/>
      <c r="L11" s="102">
        <v>0.1</v>
      </c>
      <c r="M11" s="83">
        <v>2</v>
      </c>
      <c r="N11" s="103">
        <v>0.1</v>
      </c>
      <c r="O11" s="104">
        <v>0.1</v>
      </c>
      <c r="P11" s="105">
        <v>766</v>
      </c>
      <c r="Q11" s="81"/>
      <c r="R11" s="88">
        <f t="shared" si="2"/>
        <v>1877.9462274790587</v>
      </c>
      <c r="S11" s="106">
        <f t="shared" si="9"/>
        <v>731.03699371517814</v>
      </c>
      <c r="T11" s="108"/>
      <c r="U11" s="91">
        <f t="shared" si="3"/>
        <v>517325.46078315866</v>
      </c>
      <c r="V11" s="91">
        <f t="shared" si="4"/>
        <v>658.25918302987657</v>
      </c>
      <c r="W11" s="91">
        <f t="shared" si="5"/>
        <v>2409.6944481557757</v>
      </c>
      <c r="X11" s="91">
        <f t="shared" si="6"/>
        <v>575.29398376337258</v>
      </c>
      <c r="Y11" s="92">
        <f t="shared" si="7"/>
        <v>13446.377782017744</v>
      </c>
      <c r="Z11" s="93">
        <f t="shared" si="10"/>
        <v>0.38927472097884125</v>
      </c>
      <c r="AA11" s="5"/>
      <c r="AB11" s="6"/>
      <c r="AD11" s="7"/>
      <c r="AE11" s="8"/>
      <c r="AF11" s="9"/>
      <c r="AG11" s="10"/>
      <c r="AH11" s="8"/>
    </row>
    <row r="12" spans="1:34" s="4" customFormat="1" ht="17" customHeight="1" x14ac:dyDescent="0.25">
      <c r="A12" s="72" t="s">
        <v>19</v>
      </c>
      <c r="B12" s="73">
        <v>31.7</v>
      </c>
      <c r="C12" s="74">
        <v>195.63</v>
      </c>
      <c r="D12" s="96">
        <v>-6.27</v>
      </c>
      <c r="E12" s="97">
        <v>25</v>
      </c>
      <c r="F12" s="75">
        <v>-26.7</v>
      </c>
      <c r="G12" s="77">
        <f t="shared" si="8"/>
        <v>-7.2999999999999972</v>
      </c>
      <c r="H12" s="98">
        <v>2000</v>
      </c>
      <c r="I12" s="99">
        <f t="shared" si="0"/>
        <v>-15.114273821086613</v>
      </c>
      <c r="J12" s="100">
        <f t="shared" si="1"/>
        <v>-27.7</v>
      </c>
      <c r="K12" s="101"/>
      <c r="L12" s="102">
        <v>0.1</v>
      </c>
      <c r="M12" s="83">
        <v>2</v>
      </c>
      <c r="N12" s="103">
        <v>0.1</v>
      </c>
      <c r="O12" s="104">
        <v>0.1</v>
      </c>
      <c r="P12" s="105">
        <v>766</v>
      </c>
      <c r="Q12" s="101"/>
      <c r="R12" s="88">
        <f t="shared" si="2"/>
        <v>1869.1963824471761</v>
      </c>
      <c r="S12" s="106">
        <f t="shared" si="9"/>
        <v>727.74482891381342</v>
      </c>
      <c r="T12" s="109"/>
      <c r="U12" s="91">
        <f t="shared" si="3"/>
        <v>512515.98069345683</v>
      </c>
      <c r="V12" s="91">
        <f t="shared" si="4"/>
        <v>660.83973556925332</v>
      </c>
      <c r="W12" s="91">
        <f t="shared" si="5"/>
        <v>2408.2367526108856</v>
      </c>
      <c r="X12" s="91">
        <f t="shared" si="6"/>
        <v>572.17992046307904</v>
      </c>
      <c r="Y12" s="92">
        <f t="shared" si="7"/>
        <v>13455.298908695462</v>
      </c>
      <c r="Z12" s="93">
        <f t="shared" si="10"/>
        <v>0.38933567160077664</v>
      </c>
    </row>
    <row r="13" spans="1:34" s="4" customFormat="1" ht="17" customHeight="1" x14ac:dyDescent="0.25">
      <c r="A13" s="72" t="s">
        <v>37</v>
      </c>
      <c r="B13" s="73">
        <v>39.6</v>
      </c>
      <c r="C13" s="74">
        <v>194.71</v>
      </c>
      <c r="D13" s="96">
        <v>-5.83</v>
      </c>
      <c r="E13" s="97">
        <v>25</v>
      </c>
      <c r="F13" s="75">
        <v>-26.5</v>
      </c>
      <c r="G13" s="77">
        <f t="shared" si="8"/>
        <v>-7.1181818181818164</v>
      </c>
      <c r="H13" s="98">
        <v>2000</v>
      </c>
      <c r="I13" s="99">
        <f t="shared" si="0"/>
        <v>-14.678189855101209</v>
      </c>
      <c r="J13" s="100">
        <f t="shared" si="1"/>
        <v>-27.5</v>
      </c>
      <c r="K13" s="101"/>
      <c r="L13" s="102">
        <v>0.1</v>
      </c>
      <c r="M13" s="83">
        <v>2</v>
      </c>
      <c r="N13" s="103">
        <v>0.1</v>
      </c>
      <c r="O13" s="104">
        <v>0.1</v>
      </c>
      <c r="P13" s="105">
        <v>766</v>
      </c>
      <c r="Q13" s="101"/>
      <c r="R13" s="88">
        <f t="shared" si="2"/>
        <v>1994.2862780263908</v>
      </c>
      <c r="S13" s="106">
        <f t="shared" si="9"/>
        <v>776.45725304170719</v>
      </c>
      <c r="T13" s="109"/>
      <c r="U13" s="91">
        <f t="shared" si="3"/>
        <v>583408.22824951692</v>
      </c>
      <c r="V13" s="91">
        <f t="shared" si="4"/>
        <v>706.03931516672105</v>
      </c>
      <c r="W13" s="91">
        <f t="shared" si="5"/>
        <v>2742.0081850418956</v>
      </c>
      <c r="X13" s="91">
        <f t="shared" si="6"/>
        <v>695.87380367731498</v>
      </c>
      <c r="Y13" s="92">
        <f t="shared" si="7"/>
        <v>15333.716247670862</v>
      </c>
      <c r="Z13" s="93">
        <f t="shared" si="10"/>
        <v>0.38934091940406568</v>
      </c>
    </row>
    <row r="14" spans="1:34" s="4" customFormat="1" ht="17" customHeight="1" x14ac:dyDescent="0.25">
      <c r="A14" s="72" t="s">
        <v>38</v>
      </c>
      <c r="B14" s="73">
        <v>45.5</v>
      </c>
      <c r="C14" s="74">
        <v>194.03</v>
      </c>
      <c r="D14" s="96">
        <v>-5.87</v>
      </c>
      <c r="E14" s="97">
        <v>25</v>
      </c>
      <c r="F14" s="75">
        <v>-26.05</v>
      </c>
      <c r="G14" s="77">
        <f t="shared" si="8"/>
        <v>-6.7090909090909072</v>
      </c>
      <c r="H14" s="98">
        <v>2000</v>
      </c>
      <c r="I14" s="99">
        <f t="shared" si="0"/>
        <v>-14.717833852008994</v>
      </c>
      <c r="J14" s="100">
        <f t="shared" si="1"/>
        <v>-27.05</v>
      </c>
      <c r="K14" s="101"/>
      <c r="L14" s="102">
        <v>0.1</v>
      </c>
      <c r="M14" s="83">
        <v>2</v>
      </c>
      <c r="N14" s="103">
        <v>0.1</v>
      </c>
      <c r="O14" s="104">
        <v>0.1</v>
      </c>
      <c r="P14" s="105">
        <v>766</v>
      </c>
      <c r="Q14" s="101"/>
      <c r="R14" s="88">
        <f t="shared" si="2"/>
        <v>1759.773337268188</v>
      </c>
      <c r="S14" s="106">
        <f t="shared" si="9"/>
        <v>685.3093221208951</v>
      </c>
      <c r="T14" s="109"/>
      <c r="U14" s="91">
        <f t="shared" si="3"/>
        <v>454266.81770457019</v>
      </c>
      <c r="V14" s="91">
        <f t="shared" si="4"/>
        <v>629.13622306326818</v>
      </c>
      <c r="W14" s="91">
        <f t="shared" si="5"/>
        <v>2164.8584410992471</v>
      </c>
      <c r="X14" s="91">
        <f t="shared" si="6"/>
        <v>482.81945113941748</v>
      </c>
      <c r="Y14" s="92">
        <f t="shared" si="7"/>
        <v>12105.235165928638</v>
      </c>
      <c r="Z14" s="93">
        <f t="shared" si="10"/>
        <v>0.38943044971049845</v>
      </c>
    </row>
    <row r="15" spans="1:34" s="4" customFormat="1" ht="17" customHeight="1" x14ac:dyDescent="0.25">
      <c r="A15" s="94" t="s">
        <v>20</v>
      </c>
      <c r="B15" s="95">
        <v>56.7</v>
      </c>
      <c r="C15" s="74">
        <v>192.73</v>
      </c>
      <c r="D15" s="96">
        <v>-6.4</v>
      </c>
      <c r="E15" s="97">
        <v>25</v>
      </c>
      <c r="F15" s="75">
        <v>-26.03</v>
      </c>
      <c r="G15" s="77">
        <f t="shared" si="8"/>
        <v>-6.6909090909090896</v>
      </c>
      <c r="H15" s="98">
        <v>2000</v>
      </c>
      <c r="I15" s="99">
        <f t="shared" si="0"/>
        <v>-15.243116811036884</v>
      </c>
      <c r="J15" s="100">
        <f t="shared" si="1"/>
        <v>-27.03</v>
      </c>
      <c r="K15" s="101"/>
      <c r="L15" s="102">
        <v>0.1</v>
      </c>
      <c r="M15" s="83">
        <v>2</v>
      </c>
      <c r="N15" s="103">
        <v>0.1</v>
      </c>
      <c r="O15" s="104">
        <v>0.1</v>
      </c>
      <c r="P15" s="105">
        <v>766</v>
      </c>
      <c r="Q15" s="101"/>
      <c r="R15" s="88">
        <f t="shared" si="2"/>
        <v>1520.4062861246703</v>
      </c>
      <c r="S15" s="106">
        <f t="shared" si="9"/>
        <v>592.38560050934063</v>
      </c>
      <c r="T15" s="109"/>
      <c r="U15" s="91">
        <f t="shared" si="3"/>
        <v>339091.46683795966</v>
      </c>
      <c r="V15" s="91">
        <f t="shared" si="4"/>
        <v>551.71770126094327</v>
      </c>
      <c r="W15" s="91">
        <f t="shared" si="5"/>
        <v>1664.4240358079303</v>
      </c>
      <c r="X15" s="91">
        <f t="shared" si="6"/>
        <v>316.05512111072886</v>
      </c>
      <c r="Y15" s="92">
        <f t="shared" si="7"/>
        <v>9297.0359946728786</v>
      </c>
      <c r="Z15" s="93">
        <f t="shared" si="10"/>
        <v>0.38962322499945662</v>
      </c>
    </row>
    <row r="16" spans="1:34" s="4" customFormat="1" ht="17" customHeight="1" x14ac:dyDescent="0.25">
      <c r="A16" s="110" t="s">
        <v>21</v>
      </c>
      <c r="B16" s="95">
        <v>69.8</v>
      </c>
      <c r="C16" s="111">
        <v>191.21</v>
      </c>
      <c r="D16" s="112">
        <v>-6.1</v>
      </c>
      <c r="E16" s="97">
        <v>25</v>
      </c>
      <c r="F16" s="75">
        <v>-26.57</v>
      </c>
      <c r="G16" s="77">
        <f t="shared" si="8"/>
        <v>-7.1818181818181799</v>
      </c>
      <c r="H16" s="98">
        <v>2000</v>
      </c>
      <c r="I16" s="99">
        <f t="shared" si="0"/>
        <v>-14.94578683422867</v>
      </c>
      <c r="J16" s="100">
        <f t="shared" si="1"/>
        <v>-27.57</v>
      </c>
      <c r="K16" s="81"/>
      <c r="L16" s="102">
        <v>0.1</v>
      </c>
      <c r="M16" s="83">
        <v>2</v>
      </c>
      <c r="N16" s="103">
        <v>0.1</v>
      </c>
      <c r="O16" s="104">
        <v>0.1</v>
      </c>
      <c r="P16" s="105">
        <v>766</v>
      </c>
      <c r="Q16" s="81"/>
      <c r="R16" s="88">
        <f t="shared" si="2"/>
        <v>1891.0743962089853</v>
      </c>
      <c r="S16" s="106">
        <f t="shared" si="9"/>
        <v>736.27651831142225</v>
      </c>
      <c r="T16" s="108"/>
      <c r="U16" s="91">
        <f t="shared" si="3"/>
        <v>524583.68218589411</v>
      </c>
      <c r="V16" s="91">
        <f t="shared" si="4"/>
        <v>669.43105113196646</v>
      </c>
      <c r="W16" s="91">
        <f t="shared" si="5"/>
        <v>2467.2116495834375</v>
      </c>
      <c r="X16" s="91">
        <f t="shared" si="6"/>
        <v>593.26630480819142</v>
      </c>
      <c r="Y16" s="92">
        <f t="shared" si="7"/>
        <v>13789.520225372566</v>
      </c>
      <c r="Z16" s="93">
        <f t="shared" si="10"/>
        <v>0.3893429680965631</v>
      </c>
      <c r="AA16" s="5"/>
      <c r="AB16" s="6"/>
      <c r="AD16" s="7"/>
      <c r="AE16" s="8"/>
      <c r="AF16" s="9"/>
      <c r="AG16" s="10"/>
      <c r="AH16" s="8"/>
    </row>
    <row r="17" spans="1:34" s="4" customFormat="1" ht="17" customHeight="1" x14ac:dyDescent="0.25">
      <c r="A17" s="72" t="s">
        <v>22</v>
      </c>
      <c r="B17" s="73">
        <v>84.7</v>
      </c>
      <c r="C17" s="153">
        <v>190.31</v>
      </c>
      <c r="D17" s="112">
        <v>-6.11</v>
      </c>
      <c r="E17" s="97">
        <v>25</v>
      </c>
      <c r="F17" s="75">
        <v>-27.48</v>
      </c>
      <c r="G17" s="77">
        <f t="shared" si="8"/>
        <v>-8.0090909090909079</v>
      </c>
      <c r="H17" s="98">
        <v>2000</v>
      </c>
      <c r="I17" s="99">
        <f t="shared" si="0"/>
        <v>-14.955697833455588</v>
      </c>
      <c r="J17" s="100">
        <f t="shared" si="1"/>
        <v>-28.48</v>
      </c>
      <c r="K17" s="81"/>
      <c r="L17" s="102">
        <v>0.1</v>
      </c>
      <c r="M17" s="83">
        <v>2</v>
      </c>
      <c r="N17" s="103">
        <v>0.1</v>
      </c>
      <c r="O17" s="104">
        <v>0.1</v>
      </c>
      <c r="P17" s="105">
        <v>766</v>
      </c>
      <c r="Q17" s="81"/>
      <c r="R17" s="88">
        <f t="shared" si="2"/>
        <v>2373.8824598308474</v>
      </c>
      <c r="S17" s="106">
        <f t="shared" si="9"/>
        <v>924.28480263624726</v>
      </c>
      <c r="T17" s="108"/>
      <c r="U17" s="91">
        <f t="shared" si="3"/>
        <v>826639.15228741395</v>
      </c>
      <c r="V17" s="91">
        <f t="shared" si="4"/>
        <v>836.23424701718181</v>
      </c>
      <c r="W17" s="91">
        <f t="shared" si="5"/>
        <v>3894.2484049270392</v>
      </c>
      <c r="X17" s="91">
        <f t="shared" si="6"/>
        <v>1167.8121067388299</v>
      </c>
      <c r="Y17" s="92">
        <f t="shared" si="7"/>
        <v>21764.949338229497</v>
      </c>
      <c r="Z17" s="93">
        <f t="shared" si="10"/>
        <v>0.38935575719368504</v>
      </c>
      <c r="AA17" s="5"/>
      <c r="AB17" s="6"/>
      <c r="AD17" s="7"/>
      <c r="AE17" s="8"/>
      <c r="AF17" s="9"/>
      <c r="AG17" s="10"/>
      <c r="AH17" s="8"/>
    </row>
    <row r="18" spans="1:34" s="4" customFormat="1" ht="17" customHeight="1" x14ac:dyDescent="0.25">
      <c r="A18" s="72" t="s">
        <v>23</v>
      </c>
      <c r="B18" s="73">
        <v>89.5</v>
      </c>
      <c r="C18" s="153">
        <v>190.06</v>
      </c>
      <c r="D18" s="112">
        <v>-7.18</v>
      </c>
      <c r="E18" s="97">
        <v>25</v>
      </c>
      <c r="F18" s="75">
        <v>-27.39</v>
      </c>
      <c r="G18" s="77">
        <f t="shared" si="8"/>
        <v>-7.9272727272727259</v>
      </c>
      <c r="H18" s="98">
        <v>2000</v>
      </c>
      <c r="I18" s="99">
        <f t="shared" si="0"/>
        <v>-16.016174750738287</v>
      </c>
      <c r="J18" s="100">
        <f t="shared" si="1"/>
        <v>-28.39</v>
      </c>
      <c r="K18" s="81"/>
      <c r="L18" s="102">
        <v>0.1</v>
      </c>
      <c r="M18" s="83">
        <v>2</v>
      </c>
      <c r="N18" s="103">
        <v>0.1</v>
      </c>
      <c r="O18" s="104">
        <v>0.1</v>
      </c>
      <c r="P18" s="105">
        <v>766</v>
      </c>
      <c r="Q18" s="81"/>
      <c r="R18" s="88">
        <f t="shared" si="2"/>
        <v>1754.0925155679545</v>
      </c>
      <c r="S18" s="106">
        <f t="shared" si="9"/>
        <v>682.89157915608496</v>
      </c>
      <c r="T18" s="108"/>
      <c r="U18" s="91">
        <f t="shared" si="3"/>
        <v>451338.66390417633</v>
      </c>
      <c r="V18" s="91">
        <f t="shared" si="4"/>
        <v>616.72882795193311</v>
      </c>
      <c r="W18" s="91">
        <f t="shared" si="5"/>
        <v>2115.7564652746969</v>
      </c>
      <c r="X18" s="91">
        <f t="shared" si="6"/>
        <v>470.24679129681982</v>
      </c>
      <c r="Y18" s="92">
        <f t="shared" si="7"/>
        <v>11799.512893591595</v>
      </c>
      <c r="Z18" s="93">
        <f>S18/R18</f>
        <v>0.38931331904974964</v>
      </c>
      <c r="AA18" s="5"/>
      <c r="AB18" s="6"/>
      <c r="AD18" s="7"/>
      <c r="AE18" s="8"/>
      <c r="AF18" s="9"/>
      <c r="AG18" s="10"/>
      <c r="AH18" s="8"/>
    </row>
    <row r="19" spans="1:34" s="4" customFormat="1" ht="17" customHeight="1" x14ac:dyDescent="0.25">
      <c r="A19" s="72" t="s">
        <v>24</v>
      </c>
      <c r="B19" s="73">
        <v>94.4</v>
      </c>
      <c r="C19" s="153">
        <v>189.81</v>
      </c>
      <c r="D19" s="112">
        <v>-7.86</v>
      </c>
      <c r="E19" s="97">
        <v>25</v>
      </c>
      <c r="F19" s="75">
        <v>-27.08</v>
      </c>
      <c r="G19" s="77">
        <f t="shared" si="8"/>
        <v>-7.645454545454542</v>
      </c>
      <c r="H19" s="98">
        <v>2000</v>
      </c>
      <c r="I19" s="99">
        <f t="shared" si="0"/>
        <v>-16.690122698170399</v>
      </c>
      <c r="J19" s="100">
        <f t="shared" si="1"/>
        <v>-28.08</v>
      </c>
      <c r="K19" s="101"/>
      <c r="L19" s="102">
        <v>0.1</v>
      </c>
      <c r="M19" s="83">
        <v>2</v>
      </c>
      <c r="N19" s="103">
        <v>0.1</v>
      </c>
      <c r="O19" s="104">
        <v>0.1</v>
      </c>
      <c r="P19" s="105">
        <v>766</v>
      </c>
      <c r="Q19" s="101"/>
      <c r="R19" s="88">
        <f t="shared" si="2"/>
        <v>1350.8575878475388</v>
      </c>
      <c r="S19" s="106">
        <f t="shared" si="9"/>
        <v>526.54888749563929</v>
      </c>
      <c r="T19" s="109"/>
      <c r="U19" s="91">
        <f t="shared" si="3"/>
        <v>267680.46688361216</v>
      </c>
      <c r="V19" s="91">
        <f t="shared" si="4"/>
        <v>493.27388640869265</v>
      </c>
      <c r="W19" s="91">
        <f t="shared" si="5"/>
        <v>1348.2224395215601</v>
      </c>
      <c r="X19" s="91">
        <f t="shared" si="6"/>
        <v>223.06624600410706</v>
      </c>
      <c r="Y19" s="92">
        <f t="shared" si="7"/>
        <v>7508.7014673487683</v>
      </c>
      <c r="Z19" s="93">
        <f t="shared" si="10"/>
        <v>0.38978859965145857</v>
      </c>
    </row>
    <row r="20" spans="1:34" s="4" customFormat="1" ht="17" customHeight="1" x14ac:dyDescent="0.25">
      <c r="A20" s="94" t="s">
        <v>25</v>
      </c>
      <c r="B20" s="95">
        <v>106.7</v>
      </c>
      <c r="C20" s="153">
        <v>189.18</v>
      </c>
      <c r="D20" s="112">
        <v>-7.1</v>
      </c>
      <c r="E20" s="97">
        <v>25</v>
      </c>
      <c r="F20" s="75">
        <v>-26.35</v>
      </c>
      <c r="G20" s="77">
        <f t="shared" si="8"/>
        <v>-6.9818181818181806</v>
      </c>
      <c r="H20" s="98">
        <v>2000</v>
      </c>
      <c r="I20" s="99">
        <f t="shared" si="0"/>
        <v>-15.936886756922831</v>
      </c>
      <c r="J20" s="100">
        <f t="shared" si="1"/>
        <v>-27.35</v>
      </c>
      <c r="K20" s="101"/>
      <c r="L20" s="102">
        <v>0.1</v>
      </c>
      <c r="M20" s="83">
        <v>2</v>
      </c>
      <c r="N20" s="103">
        <v>0.1</v>
      </c>
      <c r="O20" s="104">
        <v>0.1</v>
      </c>
      <c r="P20" s="105">
        <v>766</v>
      </c>
      <c r="Q20" s="101"/>
      <c r="R20" s="88">
        <f t="shared" si="2"/>
        <v>1368.845630086209</v>
      </c>
      <c r="S20" s="106">
        <f t="shared" si="9"/>
        <v>533.60831030907445</v>
      </c>
      <c r="T20" s="109"/>
      <c r="U20" s="91">
        <f t="shared" si="3"/>
        <v>274856.80614424736</v>
      </c>
      <c r="V20" s="91">
        <f t="shared" si="4"/>
        <v>503.19413164342171</v>
      </c>
      <c r="W20" s="91">
        <f t="shared" si="5"/>
        <v>1390.1423511004273</v>
      </c>
      <c r="X20" s="91">
        <f t="shared" si="6"/>
        <v>233.65286786502833</v>
      </c>
      <c r="Y20" s="92">
        <f t="shared" si="7"/>
        <v>7754.0333360492705</v>
      </c>
      <c r="Z20" s="93">
        <f t="shared" si="10"/>
        <v>0.38982358461813416</v>
      </c>
    </row>
    <row r="21" spans="1:34" s="4" customFormat="1" ht="17" customHeight="1" x14ac:dyDescent="0.25">
      <c r="A21" s="94" t="s">
        <v>26</v>
      </c>
      <c r="B21" s="95">
        <v>111.7</v>
      </c>
      <c r="C21" s="153">
        <v>188.92</v>
      </c>
      <c r="D21" s="112">
        <v>-7.6</v>
      </c>
      <c r="E21" s="97">
        <v>25</v>
      </c>
      <c r="F21" s="75">
        <v>-25.98</v>
      </c>
      <c r="G21" s="77">
        <f t="shared" si="8"/>
        <v>-6.6454545454545437</v>
      </c>
      <c r="H21" s="98">
        <v>2000</v>
      </c>
      <c r="I21" s="99">
        <f t="shared" si="0"/>
        <v>-16.432436718269969</v>
      </c>
      <c r="J21" s="100">
        <f t="shared" si="1"/>
        <v>-26.98</v>
      </c>
      <c r="K21" s="113"/>
      <c r="L21" s="102">
        <v>0.1</v>
      </c>
      <c r="M21" s="83">
        <v>2</v>
      </c>
      <c r="N21" s="103">
        <v>0.1</v>
      </c>
      <c r="O21" s="104">
        <v>0.1</v>
      </c>
      <c r="P21" s="105">
        <v>766</v>
      </c>
      <c r="Q21" s="101"/>
      <c r="R21" s="88">
        <f t="shared" si="2"/>
        <v>1075.2804467848221</v>
      </c>
      <c r="S21" s="106">
        <f t="shared" si="9"/>
        <v>420.14528740435196</v>
      </c>
      <c r="T21" s="109"/>
      <c r="U21" s="91">
        <f t="shared" si="3"/>
        <v>169605.93484774872</v>
      </c>
      <c r="V21" s="91">
        <f t="shared" si="4"/>
        <v>421.284814457538</v>
      </c>
      <c r="W21" s="91">
        <f t="shared" si="5"/>
        <v>969.85485433925533</v>
      </c>
      <c r="X21" s="91">
        <f t="shared" si="6"/>
        <v>120.71073729713254</v>
      </c>
      <c r="Y21" s="92">
        <f t="shared" si="7"/>
        <v>5404.2772742428779</v>
      </c>
      <c r="Z21" s="93">
        <f t="shared" si="10"/>
        <v>0.39073089133222993</v>
      </c>
      <c r="AA21" s="11"/>
      <c r="AB21" s="5"/>
    </row>
    <row r="22" spans="1:34" s="4" customFormat="1" ht="17" customHeight="1" x14ac:dyDescent="0.25">
      <c r="A22" s="72" t="s">
        <v>27</v>
      </c>
      <c r="B22" s="73">
        <v>148.9</v>
      </c>
      <c r="C22" s="153">
        <v>187.01</v>
      </c>
      <c r="D22" s="112">
        <v>-8.08</v>
      </c>
      <c r="E22" s="97">
        <v>25</v>
      </c>
      <c r="F22" s="75">
        <v>-26.15</v>
      </c>
      <c r="G22" s="77">
        <f t="shared" si="8"/>
        <v>-6.7999999999999963</v>
      </c>
      <c r="H22" s="98">
        <v>2000</v>
      </c>
      <c r="I22" s="99">
        <f t="shared" si="0"/>
        <v>-16.908164681163157</v>
      </c>
      <c r="J22" s="100">
        <f t="shared" si="1"/>
        <v>-27.15</v>
      </c>
      <c r="K22" s="101"/>
      <c r="L22" s="102">
        <v>0.1</v>
      </c>
      <c r="M22" s="83">
        <v>2</v>
      </c>
      <c r="N22" s="103">
        <v>0.1</v>
      </c>
      <c r="O22" s="104">
        <v>0.1</v>
      </c>
      <c r="P22" s="105">
        <v>766</v>
      </c>
      <c r="Q22" s="101"/>
      <c r="R22" s="88">
        <f t="shared" si="2"/>
        <v>980.77058995173468</v>
      </c>
      <c r="S22" s="106">
        <f t="shared" ref="S22" si="11">SQRT(SUM(U22:Y22))</f>
        <v>383.66664565042083</v>
      </c>
      <c r="T22" s="109"/>
      <c r="U22" s="91">
        <f t="shared" si="3"/>
        <v>141101.75536131274</v>
      </c>
      <c r="V22" s="91">
        <f t="shared" si="4"/>
        <v>394.93787205364049</v>
      </c>
      <c r="W22" s="91">
        <f t="shared" si="5"/>
        <v>854.17601437043766</v>
      </c>
      <c r="X22" s="91">
        <f t="shared" si="6"/>
        <v>94.143480687966473</v>
      </c>
      <c r="Y22" s="92">
        <f t="shared" si="7"/>
        <v>4755.0822562207959</v>
      </c>
      <c r="Z22" s="93">
        <f t="shared" si="10"/>
        <v>0.39118897893267957</v>
      </c>
    </row>
    <row r="23" spans="1:34" s="4" customFormat="1" ht="17" customHeight="1" x14ac:dyDescent="0.25">
      <c r="A23" s="72" t="s">
        <v>28</v>
      </c>
      <c r="B23" s="73">
        <v>176.1</v>
      </c>
      <c r="C23" s="153">
        <v>185.61</v>
      </c>
      <c r="D23" s="112">
        <v>-7.35</v>
      </c>
      <c r="E23" s="97">
        <v>25</v>
      </c>
      <c r="F23" s="75">
        <v>-26.45</v>
      </c>
      <c r="G23" s="77">
        <f t="shared" si="8"/>
        <v>-7.0727272727272696</v>
      </c>
      <c r="H23" s="98">
        <v>2000</v>
      </c>
      <c r="I23" s="99">
        <f t="shared" si="0"/>
        <v>-16.184661737596343</v>
      </c>
      <c r="J23" s="100">
        <f t="shared" si="1"/>
        <v>-27.45</v>
      </c>
      <c r="K23" s="101"/>
      <c r="L23" s="102">
        <v>0.1</v>
      </c>
      <c r="M23" s="83">
        <v>2</v>
      </c>
      <c r="N23" s="103">
        <v>0.1</v>
      </c>
      <c r="O23" s="104">
        <v>0.1</v>
      </c>
      <c r="P23" s="105">
        <v>766</v>
      </c>
      <c r="Q23" s="101"/>
      <c r="R23" s="88">
        <f t="shared" si="2"/>
        <v>1312.9414583623445</v>
      </c>
      <c r="S23" s="106">
        <f t="shared" ref="S23:S29" si="12">SQRT(SUM(U23:Y23))</f>
        <v>511.95320078207436</v>
      </c>
      <c r="T23" s="109"/>
      <c r="U23" s="91">
        <f t="shared" si="3"/>
        <v>252864.73859380622</v>
      </c>
      <c r="V23" s="91">
        <f t="shared" si="4"/>
        <v>486.01785495574711</v>
      </c>
      <c r="W23" s="91">
        <f t="shared" si="5"/>
        <v>1298.4978439941583</v>
      </c>
      <c r="X23" s="91">
        <f t="shared" si="6"/>
        <v>207.62017328987528</v>
      </c>
      <c r="Y23" s="92">
        <f t="shared" si="7"/>
        <v>7239.2053249649362</v>
      </c>
      <c r="Z23" s="93">
        <f t="shared" si="10"/>
        <v>0.38992842942185924</v>
      </c>
    </row>
    <row r="24" spans="1:34" s="4" customFormat="1" ht="17" customHeight="1" x14ac:dyDescent="0.25">
      <c r="A24" s="72" t="s">
        <v>29</v>
      </c>
      <c r="B24" s="73">
        <v>187.3</v>
      </c>
      <c r="C24" s="153">
        <v>185.03</v>
      </c>
      <c r="D24" s="112">
        <v>-5.98</v>
      </c>
      <c r="E24" s="97">
        <v>25</v>
      </c>
      <c r="F24" s="75">
        <v>-25.88</v>
      </c>
      <c r="G24" s="77">
        <f t="shared" si="8"/>
        <v>-6.5545454545454511</v>
      </c>
      <c r="H24" s="98">
        <v>2000</v>
      </c>
      <c r="I24" s="99">
        <f t="shared" si="0"/>
        <v>-14.826854843505316</v>
      </c>
      <c r="J24" s="100">
        <f t="shared" si="1"/>
        <v>-26.88</v>
      </c>
      <c r="K24" s="101"/>
      <c r="L24" s="102">
        <v>0.1</v>
      </c>
      <c r="M24" s="83">
        <v>2</v>
      </c>
      <c r="N24" s="103">
        <v>0.1</v>
      </c>
      <c r="O24" s="104">
        <v>0.1</v>
      </c>
      <c r="P24" s="105">
        <v>766</v>
      </c>
      <c r="Q24" s="101"/>
      <c r="R24" s="88">
        <f t="shared" si="2"/>
        <v>1636.0648129350363</v>
      </c>
      <c r="S24" s="106">
        <f t="shared" si="12"/>
        <v>637.28461194172223</v>
      </c>
      <c r="T24" s="109"/>
      <c r="U24" s="91">
        <f t="shared" si="3"/>
        <v>392643.63039182028</v>
      </c>
      <c r="V24" s="91">
        <f t="shared" si="4"/>
        <v>589.68470258538582</v>
      </c>
      <c r="W24" s="91">
        <f t="shared" si="5"/>
        <v>1897.7743765504013</v>
      </c>
      <c r="X24" s="91">
        <f t="shared" si="6"/>
        <v>391.15372533553341</v>
      </c>
      <c r="Y24" s="92">
        <f t="shared" si="7"/>
        <v>10609.433421419822</v>
      </c>
      <c r="Z24" s="93">
        <f t="shared" si="10"/>
        <v>0.38952283974524121</v>
      </c>
    </row>
    <row r="25" spans="1:34" s="4" customFormat="1" ht="17" customHeight="1" x14ac:dyDescent="0.25">
      <c r="A25" s="94" t="s">
        <v>30</v>
      </c>
      <c r="B25" s="95">
        <v>194.3</v>
      </c>
      <c r="C25" s="153">
        <v>184.67</v>
      </c>
      <c r="D25" s="112">
        <v>-7</v>
      </c>
      <c r="E25" s="97">
        <v>25</v>
      </c>
      <c r="F25" s="75">
        <v>-25.75</v>
      </c>
      <c r="G25" s="77">
        <f t="shared" si="8"/>
        <v>-6.4363636363636347</v>
      </c>
      <c r="H25" s="98">
        <v>2000</v>
      </c>
      <c r="I25" s="99">
        <f t="shared" si="0"/>
        <v>-15.837776764653427</v>
      </c>
      <c r="J25" s="100">
        <f t="shared" si="1"/>
        <v>-26.75</v>
      </c>
      <c r="K25" s="101"/>
      <c r="L25" s="102">
        <v>0.1</v>
      </c>
      <c r="M25" s="83">
        <v>2</v>
      </c>
      <c r="N25" s="103">
        <v>0.1</v>
      </c>
      <c r="O25" s="104">
        <v>0.1</v>
      </c>
      <c r="P25" s="105">
        <v>766</v>
      </c>
      <c r="Q25" s="101"/>
      <c r="R25" s="88">
        <f t="shared" si="2"/>
        <v>1196.7399280473719</v>
      </c>
      <c r="S25" s="106">
        <f t="shared" si="12"/>
        <v>467.09350286546578</v>
      </c>
      <c r="T25" s="109"/>
      <c r="U25" s="91">
        <f t="shared" si="3"/>
        <v>210085.99895365175</v>
      </c>
      <c r="V25" s="91">
        <f t="shared" si="4"/>
        <v>456.54871485396615</v>
      </c>
      <c r="W25" s="91">
        <f t="shared" si="5"/>
        <v>1135.6989408807085</v>
      </c>
      <c r="X25" s="91">
        <f t="shared" si="6"/>
        <v>162.03666175584883</v>
      </c>
      <c r="Y25" s="92">
        <f t="shared" si="7"/>
        <v>6336.0571479886221</v>
      </c>
      <c r="Z25" s="93">
        <f t="shared" si="10"/>
        <v>0.39030493753775408</v>
      </c>
    </row>
    <row r="26" spans="1:34" s="4" customFormat="1" ht="17" customHeight="1" x14ac:dyDescent="0.25">
      <c r="A26" s="72" t="s">
        <v>31</v>
      </c>
      <c r="B26" s="73">
        <v>213.7</v>
      </c>
      <c r="C26" s="153">
        <v>183.67</v>
      </c>
      <c r="D26" s="112">
        <v>-5.54</v>
      </c>
      <c r="E26" s="97">
        <v>25</v>
      </c>
      <c r="F26" s="75">
        <v>-25.97</v>
      </c>
      <c r="G26" s="77">
        <f t="shared" si="8"/>
        <v>-6.6363636363636331</v>
      </c>
      <c r="H26" s="98">
        <v>2000</v>
      </c>
      <c r="I26" s="99">
        <f t="shared" si="0"/>
        <v>-14.390770877519799</v>
      </c>
      <c r="J26" s="100">
        <f t="shared" si="1"/>
        <v>-26.97</v>
      </c>
      <c r="K26" s="101"/>
      <c r="L26" s="102">
        <v>0.1</v>
      </c>
      <c r="M26" s="83">
        <v>2</v>
      </c>
      <c r="N26" s="103">
        <v>0.1</v>
      </c>
      <c r="O26" s="104">
        <v>0.1</v>
      </c>
      <c r="P26" s="105">
        <v>766</v>
      </c>
      <c r="Q26" s="101"/>
      <c r="R26" s="88">
        <f t="shared" si="2"/>
        <v>1881.1230557431372</v>
      </c>
      <c r="S26" s="106">
        <f t="shared" si="12"/>
        <v>732.50657119035395</v>
      </c>
      <c r="T26" s="109"/>
      <c r="U26" s="91">
        <f t="shared" si="3"/>
        <v>519077.20872600074</v>
      </c>
      <c r="V26" s="91">
        <f t="shared" si="4"/>
        <v>671.08292509624005</v>
      </c>
      <c r="W26" s="91">
        <f t="shared" si="5"/>
        <v>2460.6650429183865</v>
      </c>
      <c r="X26" s="91">
        <f t="shared" si="6"/>
        <v>588.48744530213924</v>
      </c>
      <c r="Y26" s="92">
        <f t="shared" si="7"/>
        <v>13768.432697731496</v>
      </c>
      <c r="Z26" s="93">
        <f t="shared" si="10"/>
        <v>0.38939853985308653</v>
      </c>
    </row>
    <row r="27" spans="1:34" s="4" customFormat="1" ht="17" customHeight="1" x14ac:dyDescent="0.25">
      <c r="A27" s="114" t="s">
        <v>32</v>
      </c>
      <c r="B27" s="115">
        <v>252.7</v>
      </c>
      <c r="C27" s="153">
        <v>182.6</v>
      </c>
      <c r="D27" s="112">
        <v>-3.52</v>
      </c>
      <c r="E27" s="97">
        <v>25</v>
      </c>
      <c r="F27" s="75">
        <v>-25.1</v>
      </c>
      <c r="G27" s="77">
        <f t="shared" si="8"/>
        <v>-5.8454545454545448</v>
      </c>
      <c r="H27" s="98">
        <v>2000</v>
      </c>
      <c r="I27" s="99">
        <f t="shared" si="0"/>
        <v>-12.388749033677527</v>
      </c>
      <c r="J27" s="100">
        <f t="shared" si="1"/>
        <v>-26.1</v>
      </c>
      <c r="K27" s="101"/>
      <c r="L27" s="102">
        <v>0.1</v>
      </c>
      <c r="M27" s="83">
        <v>2</v>
      </c>
      <c r="N27" s="103">
        <v>0.1</v>
      </c>
      <c r="O27" s="104">
        <v>0.1</v>
      </c>
      <c r="P27" s="105">
        <v>766</v>
      </c>
      <c r="Q27" s="101"/>
      <c r="R27" s="88">
        <f t="shared" si="2"/>
        <v>2574.1439519435794</v>
      </c>
      <c r="S27" s="106">
        <f t="shared" si="12"/>
        <v>1003.1211248970616</v>
      </c>
      <c r="T27" s="109"/>
      <c r="U27" s="91">
        <f t="shared" si="3"/>
        <v>971993.15802963625</v>
      </c>
      <c r="V27" s="91">
        <f t="shared" si="4"/>
        <v>942.49806255967292</v>
      </c>
      <c r="W27" s="91">
        <f t="shared" si="5"/>
        <v>4800.2251430559745</v>
      </c>
      <c r="X27" s="91">
        <f t="shared" si="6"/>
        <v>1547.6499095490115</v>
      </c>
      <c r="Y27" s="92">
        <f t="shared" si="7"/>
        <v>26968.460069945151</v>
      </c>
      <c r="Z27" s="93">
        <f t="shared" si="10"/>
        <v>0.38969115310729452</v>
      </c>
    </row>
    <row r="28" spans="1:34" s="4" customFormat="1" ht="17" customHeight="1" x14ac:dyDescent="0.25">
      <c r="A28" s="72" t="s">
        <v>33</v>
      </c>
      <c r="B28" s="73">
        <v>272.3</v>
      </c>
      <c r="C28" s="153">
        <v>181.87</v>
      </c>
      <c r="D28" s="112">
        <v>-6.09</v>
      </c>
      <c r="E28" s="97">
        <v>25</v>
      </c>
      <c r="F28" s="75">
        <v>-24.5</v>
      </c>
      <c r="G28" s="77">
        <f t="shared" si="8"/>
        <v>-5.299999999999998</v>
      </c>
      <c r="H28" s="98">
        <v>2000</v>
      </c>
      <c r="I28" s="99">
        <f t="shared" si="0"/>
        <v>-14.935875835001752</v>
      </c>
      <c r="J28" s="100">
        <f t="shared" si="1"/>
        <v>-25.5</v>
      </c>
      <c r="K28" s="101"/>
      <c r="L28" s="102">
        <v>0.1</v>
      </c>
      <c r="M28" s="83">
        <v>2</v>
      </c>
      <c r="N28" s="103">
        <v>0.1</v>
      </c>
      <c r="O28" s="104">
        <v>0.1</v>
      </c>
      <c r="P28" s="105">
        <v>766</v>
      </c>
      <c r="Q28" s="101"/>
      <c r="R28" s="88">
        <f t="shared" si="2"/>
        <v>1094.2283307238745</v>
      </c>
      <c r="S28" s="106">
        <f t="shared" si="12"/>
        <v>427.63723335377216</v>
      </c>
      <c r="T28" s="109"/>
      <c r="U28" s="91">
        <f t="shared" si="3"/>
        <v>175635.96766057223</v>
      </c>
      <c r="V28" s="91">
        <f t="shared" si="4"/>
        <v>434.60128798402746</v>
      </c>
      <c r="W28" s="91">
        <f t="shared" si="5"/>
        <v>1012.878168737038</v>
      </c>
      <c r="X28" s="91">
        <f t="shared" si="6"/>
        <v>128.95361444796598</v>
      </c>
      <c r="Y28" s="92">
        <f t="shared" si="7"/>
        <v>5661.2026187273132</v>
      </c>
      <c r="Z28" s="93">
        <f>S28/R28</f>
        <v>0.3908116993012542</v>
      </c>
    </row>
    <row r="29" spans="1:34" s="4" customFormat="1" ht="17" customHeight="1" x14ac:dyDescent="0.25">
      <c r="A29" s="72" t="s">
        <v>34</v>
      </c>
      <c r="B29" s="73">
        <v>294.3</v>
      </c>
      <c r="C29" s="153">
        <v>181.04</v>
      </c>
      <c r="D29" s="112">
        <v>-5.63</v>
      </c>
      <c r="E29" s="97">
        <v>25</v>
      </c>
      <c r="F29" s="75">
        <v>-27</v>
      </c>
      <c r="G29" s="77">
        <f t="shared" si="8"/>
        <v>-7.5727272727272705</v>
      </c>
      <c r="H29" s="98">
        <v>2000</v>
      </c>
      <c r="I29" s="99">
        <f t="shared" si="0"/>
        <v>-14.479969870562286</v>
      </c>
      <c r="J29" s="100">
        <f t="shared" si="1"/>
        <v>-28</v>
      </c>
      <c r="K29" s="101"/>
      <c r="L29" s="102">
        <v>0.1</v>
      </c>
      <c r="M29" s="83">
        <v>2</v>
      </c>
      <c r="N29" s="103">
        <v>0.1</v>
      </c>
      <c r="O29" s="104">
        <v>0.1</v>
      </c>
      <c r="P29" s="105">
        <v>766</v>
      </c>
      <c r="Q29" s="101"/>
      <c r="R29" s="88">
        <f t="shared" si="2"/>
        <v>2385.562693865731</v>
      </c>
      <c r="S29" s="106">
        <f t="shared" si="12"/>
        <v>928.94837345027861</v>
      </c>
      <c r="T29" s="109"/>
      <c r="U29" s="91">
        <f t="shared" si="3"/>
        <v>834793.80404255749</v>
      </c>
      <c r="V29" s="91">
        <f t="shared" si="4"/>
        <v>845.79279274240287</v>
      </c>
      <c r="W29" s="91">
        <f t="shared" si="5"/>
        <v>3959.8260913438621</v>
      </c>
      <c r="X29" s="91">
        <f t="shared" si="6"/>
        <v>1192.8126870555004</v>
      </c>
      <c r="Y29" s="92">
        <f t="shared" si="7"/>
        <v>22152.844922218985</v>
      </c>
      <c r="Z29" s="93">
        <f t="shared" si="10"/>
        <v>0.38940430106447815</v>
      </c>
    </row>
    <row r="30" spans="1:34" s="4" customFormat="1" ht="17" customHeight="1" x14ac:dyDescent="0.25">
      <c r="A30" s="72" t="s">
        <v>35</v>
      </c>
      <c r="B30" s="73">
        <v>324.5</v>
      </c>
      <c r="C30" s="153">
        <v>179.91</v>
      </c>
      <c r="D30" s="112">
        <v>-4.1399999999999997</v>
      </c>
      <c r="E30" s="97">
        <v>25</v>
      </c>
      <c r="F30" s="75">
        <v>-25.8</v>
      </c>
      <c r="G30" s="77">
        <f t="shared" si="8"/>
        <v>-6.4818181818181806</v>
      </c>
      <c r="H30" s="98">
        <v>2000</v>
      </c>
      <c r="I30" s="99">
        <f t="shared" si="0"/>
        <v>-13.003230985747905</v>
      </c>
      <c r="J30" s="100">
        <f t="shared" si="1"/>
        <v>-26.8</v>
      </c>
      <c r="K30" s="101"/>
      <c r="L30" s="102">
        <v>0.1</v>
      </c>
      <c r="M30" s="83">
        <v>2</v>
      </c>
      <c r="N30" s="103">
        <v>0.1</v>
      </c>
      <c r="O30" s="104">
        <v>0.1</v>
      </c>
      <c r="P30" s="105">
        <v>766</v>
      </c>
      <c r="Q30" s="101"/>
      <c r="R30" s="88">
        <f t="shared" si="2"/>
        <v>2609.9525578641169</v>
      </c>
      <c r="S30" s="106">
        <f t="shared" ref="S30:S31" si="13">SQRT(SUM(U30:Y30))</f>
        <v>1016.9685242709226</v>
      </c>
      <c r="T30" s="92"/>
      <c r="U30" s="91">
        <f t="shared" si="3"/>
        <v>999223.81000012497</v>
      </c>
      <c r="V30" s="91">
        <f t="shared" si="4"/>
        <v>948.8335132385356</v>
      </c>
      <c r="W30" s="91">
        <f t="shared" si="5"/>
        <v>4908.4504684558324</v>
      </c>
      <c r="X30" s="91">
        <f t="shared" si="6"/>
        <v>1601.7024596440217</v>
      </c>
      <c r="Y30" s="92">
        <f t="shared" si="7"/>
        <v>27542.182916314618</v>
      </c>
      <c r="Z30" s="93">
        <f t="shared" si="10"/>
        <v>0.38965019544384738</v>
      </c>
    </row>
    <row r="31" spans="1:34" s="4" customFormat="1" ht="17" customHeight="1" x14ac:dyDescent="0.25">
      <c r="A31" s="116" t="s">
        <v>36</v>
      </c>
      <c r="B31" s="117">
        <v>334.8</v>
      </c>
      <c r="C31" s="154">
        <v>179.52</v>
      </c>
      <c r="D31" s="118">
        <v>-8</v>
      </c>
      <c r="E31" s="119">
        <v>25</v>
      </c>
      <c r="F31" s="120">
        <v>-26.9</v>
      </c>
      <c r="G31" s="121">
        <f t="shared" si="8"/>
        <v>-7.4818181818181788</v>
      </c>
      <c r="H31" s="122">
        <v>2000</v>
      </c>
      <c r="I31" s="123">
        <f t="shared" si="0"/>
        <v>-16.828876687347588</v>
      </c>
      <c r="J31" s="124">
        <f t="shared" si="1"/>
        <v>-27.9</v>
      </c>
      <c r="K31" s="125"/>
      <c r="L31" s="126">
        <v>0.1</v>
      </c>
      <c r="M31" s="127">
        <v>2</v>
      </c>
      <c r="N31" s="128">
        <v>0.1</v>
      </c>
      <c r="O31" s="129">
        <v>0.1</v>
      </c>
      <c r="P31" s="130">
        <v>766</v>
      </c>
      <c r="Q31" s="125"/>
      <c r="R31" s="131">
        <f t="shared" si="2"/>
        <v>1238.7818711581924</v>
      </c>
      <c r="S31" s="132">
        <f t="shared" si="13"/>
        <v>483.20740343708519</v>
      </c>
      <c r="T31" s="133"/>
      <c r="U31" s="134">
        <f t="shared" si="3"/>
        <v>225106.08253053782</v>
      </c>
      <c r="V31" s="134">
        <f t="shared" si="4"/>
        <v>461.87395942731808</v>
      </c>
      <c r="W31" s="134">
        <f t="shared" si="5"/>
        <v>1179.365344052153</v>
      </c>
      <c r="X31" s="134">
        <f t="shared" si="6"/>
        <v>175.64660506297142</v>
      </c>
      <c r="Y31" s="134">
        <f t="shared" si="7"/>
        <v>6566.4262973297564</v>
      </c>
      <c r="Z31" s="135">
        <f t="shared" si="10"/>
        <v>0.39006657643876647</v>
      </c>
    </row>
    <row r="32" spans="1:34" x14ac:dyDescent="0.25">
      <c r="B32" s="136" t="s">
        <v>57</v>
      </c>
      <c r="E32" s="137"/>
      <c r="F32" s="138"/>
      <c r="G32" s="139"/>
      <c r="H32" s="140"/>
      <c r="I32" s="139"/>
      <c r="L32" s="141"/>
      <c r="N32" s="141"/>
      <c r="O32" s="141"/>
      <c r="P32" s="142" t="s">
        <v>62</v>
      </c>
      <c r="Q32" s="143"/>
      <c r="R32" s="144">
        <f t="shared" ref="R32:S32" si="14">AVERAGE(R6:R31)</f>
        <v>1660.768037790984</v>
      </c>
      <c r="S32" s="144">
        <f t="shared" si="14"/>
        <v>647.13111390729887</v>
      </c>
      <c r="T32" s="143"/>
      <c r="U32" s="145">
        <f>S32/R32</f>
        <v>0.38965773616889876</v>
      </c>
    </row>
    <row r="33" spans="1:26" x14ac:dyDescent="0.25">
      <c r="B33" s="146" t="s">
        <v>49</v>
      </c>
      <c r="C33" s="17" t="s">
        <v>54</v>
      </c>
      <c r="E33" s="137"/>
      <c r="F33" s="138"/>
      <c r="G33" s="139"/>
      <c r="H33" s="140"/>
      <c r="I33" s="139"/>
      <c r="L33" s="147"/>
      <c r="N33" s="148"/>
      <c r="O33" s="149"/>
      <c r="P33" s="149"/>
      <c r="R33" s="150"/>
      <c r="S33" s="150"/>
      <c r="U33" s="23"/>
    </row>
    <row r="34" spans="1:26" ht="17" customHeight="1" x14ac:dyDescent="0.25">
      <c r="B34" s="146" t="s">
        <v>41</v>
      </c>
      <c r="C34" s="17" t="s">
        <v>53</v>
      </c>
      <c r="D34" s="151"/>
      <c r="E34" s="137"/>
      <c r="M34" s="152"/>
      <c r="N34" s="148"/>
      <c r="O34" s="148"/>
    </row>
    <row r="35" spans="1:26" ht="26" customHeight="1" x14ac:dyDescent="0.25">
      <c r="B35" s="155" t="s">
        <v>42</v>
      </c>
      <c r="C35" s="158" t="s">
        <v>72</v>
      </c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</row>
    <row r="36" spans="1:26" x14ac:dyDescent="0.25">
      <c r="B36" s="146" t="s">
        <v>43</v>
      </c>
      <c r="C36" s="17" t="s">
        <v>50</v>
      </c>
    </row>
    <row r="37" spans="1:26" x14ac:dyDescent="0.25">
      <c r="B37" s="146" t="s">
        <v>44</v>
      </c>
      <c r="C37" s="17" t="s">
        <v>50</v>
      </c>
    </row>
    <row r="38" spans="1:26" x14ac:dyDescent="0.25">
      <c r="B38" s="146" t="s">
        <v>45</v>
      </c>
      <c r="C38" s="17" t="s">
        <v>52</v>
      </c>
    </row>
    <row r="39" spans="1:26" x14ac:dyDescent="0.25">
      <c r="B39" s="146" t="s">
        <v>46</v>
      </c>
      <c r="C39" s="17" t="s">
        <v>51</v>
      </c>
    </row>
    <row r="40" spans="1:26" x14ac:dyDescent="0.25">
      <c r="B40" s="146" t="s">
        <v>47</v>
      </c>
      <c r="C40" s="17" t="s">
        <v>56</v>
      </c>
    </row>
    <row r="41" spans="1:26" x14ac:dyDescent="0.25">
      <c r="B41" s="146" t="s">
        <v>48</v>
      </c>
      <c r="C41" s="17" t="s">
        <v>58</v>
      </c>
      <c r="N41" s="148"/>
      <c r="O41" s="149"/>
      <c r="P41" s="149"/>
    </row>
    <row r="42" spans="1:26" x14ac:dyDescent="0.25">
      <c r="L42" s="147"/>
    </row>
    <row r="43" spans="1:26" x14ac:dyDescent="0.25">
      <c r="A43" s="13" t="s">
        <v>63</v>
      </c>
    </row>
    <row r="44" spans="1:26" ht="25" customHeight="1" x14ac:dyDescent="0.25">
      <c r="B44" s="157" t="s">
        <v>64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</row>
    <row r="45" spans="1:26" ht="25" customHeight="1" x14ac:dyDescent="0.25">
      <c r="B45" s="157" t="s">
        <v>65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</row>
    <row r="46" spans="1:26" ht="25" customHeight="1" x14ac:dyDescent="0.25">
      <c r="B46" s="157" t="s">
        <v>66</v>
      </c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</row>
    <row r="47" spans="1:26" ht="25" customHeight="1" x14ac:dyDescent="0.25">
      <c r="B47" s="157" t="s">
        <v>67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</row>
  </sheetData>
  <sortState ref="A42:AK57">
    <sortCondition ref="B42:B57"/>
  </sortState>
  <mergeCells count="10">
    <mergeCell ref="A1:Z1"/>
    <mergeCell ref="B45:Y45"/>
    <mergeCell ref="B46:Y46"/>
    <mergeCell ref="B47:Y47"/>
    <mergeCell ref="C35:Z35"/>
    <mergeCell ref="D2:J2"/>
    <mergeCell ref="L2:P2"/>
    <mergeCell ref="R2:S2"/>
    <mergeCell ref="U2:X2"/>
    <mergeCell ref="B44:Y44"/>
  </mergeCells>
  <phoneticPr fontId="5" type="noConversion"/>
  <pageMargins left="0.7" right="0.7" top="0.75" bottom="0.75" header="0.3" footer="0.3"/>
  <pageSetup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Thermo Fisher</dc:creator>
  <cp:lastModifiedBy>leeschhui@126.com</cp:lastModifiedBy>
  <cp:lastPrinted>2020-09-01T10:09:13Z</cp:lastPrinted>
  <dcterms:created xsi:type="dcterms:W3CDTF">2009-10-25T20:48:14Z</dcterms:created>
  <dcterms:modified xsi:type="dcterms:W3CDTF">2020-09-03T19:59:28Z</dcterms:modified>
</cp:coreProperties>
</file>